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鋼管庫存表\"/>
    </mc:Choice>
  </mc:AlternateContent>
  <bookViews>
    <workbookView xWindow="0" yWindow="0" windowWidth="20490" windowHeight="7200" activeTab="5"/>
  </bookViews>
  <sheets>
    <sheet name="扁鐵(整理)" sheetId="3" r:id="rId1"/>
    <sheet name="角鐵(整理)" sheetId="4" r:id="rId2"/>
    <sheet name="方管(整理)" sheetId="5" r:id="rId3"/>
    <sheet name="扁方管(整理)" sheetId="6" r:id="rId4"/>
    <sheet name="構造管-(整理)" sheetId="7" r:id="rId5"/>
    <sheet name="配管-(整理)" sheetId="8" r:id="rId6"/>
  </sheets>
  <definedNames>
    <definedName name="_xlnm._FilterDatabase" localSheetId="2" hidden="1">'方管(整理)'!$A$2:$K$130</definedName>
    <definedName name="_xlnm._FilterDatabase" localSheetId="3" hidden="1">'扁方管(整理)'!$C$2:$I$58</definedName>
    <definedName name="_xlnm._FilterDatabase" localSheetId="0" hidden="1">'扁鐵(整理)'!$A$2:$H$2</definedName>
    <definedName name="_xlnm._FilterDatabase" localSheetId="5" hidden="1">'配管-(整理)'!$C$2:$G$128</definedName>
    <definedName name="_xlnm._FilterDatabase" localSheetId="4" hidden="1">'構造管-(整理)'!$A$2:$G$273</definedName>
    <definedName name="_xlnm.Print_Titles" localSheetId="2">'方管(整理)'!$1:$2</definedName>
    <definedName name="_xlnm.Print_Titles" localSheetId="3">'扁方管(整理)'!$1:$2</definedName>
    <definedName name="_xlnm.Print_Titles" localSheetId="5">'配管-(整理)'!$1:$2</definedName>
    <definedName name="_xlnm.Print_Titles" localSheetId="4">'構造管-(整理)'!$1:$2</definedName>
    <definedName name="Z_27D0EE1D_D708_42A1_BF58_0CD63FE82C11_.wvu.Cols" localSheetId="2" hidden="1">'方管(整理)'!$B:$B,'方管(整理)'!$D:$D,'方管(整理)'!$F:$F,'方管(整理)'!$H:$H</definedName>
    <definedName name="Z_27D0EE1D_D708_42A1_BF58_0CD63FE82C11_.wvu.Cols" localSheetId="1" hidden="1">'角鐵(整理)'!$B:$B,'角鐵(整理)'!$D:$D,'角鐵(整理)'!$F:$F</definedName>
    <definedName name="Z_27D0EE1D_D708_42A1_BF58_0CD63FE82C11_.wvu.Cols" localSheetId="3" hidden="1">'扁方管(整理)'!$B:$B,'扁方管(整理)'!$D:$D,'扁方管(整理)'!$F:$F,'扁方管(整理)'!$H:$H</definedName>
    <definedName name="Z_27D0EE1D_D708_42A1_BF58_0CD63FE82C11_.wvu.Cols" localSheetId="0" hidden="1">'扁鐵(整理)'!$B:$B,'扁鐵(整理)'!$F:$F</definedName>
    <definedName name="Z_27D0EE1D_D708_42A1_BF58_0CD63FE82C11_.wvu.Cols" localSheetId="5" hidden="1">'配管-(整理)'!$B:$B,'配管-(整理)'!$D:$D,'配管-(整理)'!$F:$F</definedName>
    <definedName name="Z_27D0EE1D_D708_42A1_BF58_0CD63FE82C11_.wvu.Cols" localSheetId="4" hidden="1">'構造管-(整理)'!$B:$B,'構造管-(整理)'!$D:$D,'構造管-(整理)'!$F:$F,'構造管-(整理)'!$H:$H</definedName>
    <definedName name="Z_27D0EE1D_D708_42A1_BF58_0CD63FE82C11_.wvu.FilterData" localSheetId="2" hidden="1">'方管(整理)'!$A$2:$K$130</definedName>
    <definedName name="Z_27D0EE1D_D708_42A1_BF58_0CD63FE82C11_.wvu.FilterData" localSheetId="3" hidden="1">'扁方管(整理)'!$C$2:$I$58</definedName>
    <definedName name="Z_27D0EE1D_D708_42A1_BF58_0CD63FE82C11_.wvu.FilterData" localSheetId="0" hidden="1">'扁鐵(整理)'!$A$2:$H$2</definedName>
    <definedName name="Z_27D0EE1D_D708_42A1_BF58_0CD63FE82C11_.wvu.FilterData" localSheetId="5" hidden="1">'配管-(整理)'!$C$2:$G$128</definedName>
    <definedName name="Z_27D0EE1D_D708_42A1_BF58_0CD63FE82C11_.wvu.FilterData" localSheetId="4" hidden="1">'構造管-(整理)'!$A$2:$G$273</definedName>
    <definedName name="Z_27D0EE1D_D708_42A1_BF58_0CD63FE82C11_.wvu.PrintTitles" localSheetId="2" hidden="1">'方管(整理)'!$1:$2</definedName>
    <definedName name="Z_27D0EE1D_D708_42A1_BF58_0CD63FE82C11_.wvu.PrintTitles" localSheetId="3" hidden="1">'扁方管(整理)'!$1:$2</definedName>
    <definedName name="Z_27D0EE1D_D708_42A1_BF58_0CD63FE82C11_.wvu.PrintTitles" localSheetId="4" hidden="1">'構造管-(整理)'!$1:$2</definedName>
  </definedNames>
  <calcPr calcId="152511"/>
  <customWorkbookViews>
    <customWorkbookView name="user - 個人檢視畫面" guid="{27D0EE1D-D708-42A1-BF58-0CD63FE82C11}" mergeInterval="0" personalView="1" maximized="1" xWindow="-8" yWindow="-8" windowWidth="1382" windowHeight="754" activeSheetId="8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8" i="8" l="1"/>
  <c r="I102" i="8"/>
  <c r="I100" i="8"/>
  <c r="I91" i="8"/>
  <c r="I87" i="8"/>
  <c r="I78" i="8"/>
  <c r="I77" i="8"/>
  <c r="I74" i="8"/>
  <c r="I65" i="8"/>
  <c r="I57" i="8"/>
  <c r="I55" i="8"/>
  <c r="I54" i="8"/>
  <c r="I45" i="8"/>
  <c r="I44" i="8"/>
  <c r="I39" i="8"/>
  <c r="I38" i="8"/>
  <c r="I32" i="8"/>
  <c r="I31" i="8"/>
  <c r="I7" i="8"/>
  <c r="H272" i="7"/>
  <c r="H271" i="7"/>
  <c r="H267" i="7"/>
  <c r="H265" i="7"/>
  <c r="H260" i="7"/>
  <c r="H257" i="7"/>
  <c r="H256" i="7"/>
  <c r="H255" i="7"/>
  <c r="H248" i="7"/>
  <c r="H236" i="7"/>
  <c r="H233" i="7"/>
  <c r="H226" i="7"/>
  <c r="H225" i="7"/>
  <c r="H221" i="7"/>
  <c r="H220" i="7"/>
  <c r="H218" i="7"/>
  <c r="H217" i="7"/>
  <c r="H212" i="7"/>
  <c r="H190" i="7"/>
  <c r="H183" i="7"/>
  <c r="H174" i="7"/>
  <c r="H170" i="7"/>
  <c r="H159" i="7"/>
  <c r="H158" i="7"/>
  <c r="H157" i="7"/>
  <c r="H151" i="7"/>
  <c r="H150" i="7"/>
  <c r="H147" i="7"/>
  <c r="H146" i="7"/>
  <c r="H142" i="7"/>
  <c r="H141" i="7"/>
  <c r="H140" i="7"/>
  <c r="H138" i="7"/>
  <c r="H137" i="7"/>
  <c r="H136" i="7"/>
  <c r="H133" i="7"/>
  <c r="H132" i="7"/>
  <c r="H128" i="7"/>
  <c r="H127" i="7"/>
  <c r="H126" i="7"/>
  <c r="H120" i="7"/>
  <c r="H119" i="7"/>
  <c r="H118" i="7"/>
  <c r="H113" i="7"/>
  <c r="H104" i="7"/>
  <c r="H102" i="7"/>
  <c r="H101" i="7"/>
  <c r="H98" i="7"/>
  <c r="H97" i="7"/>
  <c r="H96" i="7"/>
  <c r="H95" i="7"/>
  <c r="H93" i="7"/>
  <c r="H84" i="7"/>
  <c r="H73" i="7"/>
  <c r="H71" i="7"/>
  <c r="H70" i="7"/>
  <c r="H67" i="7"/>
  <c r="H65" i="7"/>
  <c r="H63" i="7"/>
  <c r="H59" i="7"/>
  <c r="H56" i="7"/>
  <c r="H52" i="7"/>
  <c r="H50" i="7"/>
  <c r="H41" i="7"/>
  <c r="H40" i="7"/>
  <c r="H37" i="7"/>
  <c r="H36" i="7"/>
  <c r="H34" i="7"/>
  <c r="H31" i="7"/>
  <c r="H25" i="7"/>
  <c r="H21" i="7"/>
  <c r="H20" i="7"/>
  <c r="H17" i="7"/>
  <c r="H15" i="7"/>
  <c r="H14" i="7"/>
  <c r="H13" i="7"/>
  <c r="H12" i="7"/>
  <c r="H11" i="7"/>
  <c r="H10" i="7"/>
  <c r="H9" i="7"/>
  <c r="H8" i="7"/>
  <c r="H7" i="7"/>
  <c r="H5" i="7"/>
  <c r="H4" i="7"/>
  <c r="H3" i="7"/>
  <c r="J57" i="6" l="1"/>
  <c r="J53" i="6"/>
  <c r="J38" i="6"/>
  <c r="J35" i="6"/>
  <c r="J31" i="6"/>
  <c r="J30" i="6"/>
  <c r="J28" i="6"/>
  <c r="J27" i="6"/>
  <c r="J3" i="6"/>
  <c r="J4" i="6"/>
  <c r="J5" i="6"/>
  <c r="J6" i="6"/>
  <c r="J7" i="6"/>
  <c r="J8" i="6"/>
  <c r="J9" i="6"/>
  <c r="J11" i="6"/>
  <c r="J12" i="6"/>
  <c r="J13" i="6"/>
  <c r="J14" i="6"/>
  <c r="J15" i="6"/>
  <c r="J16" i="6"/>
  <c r="J18" i="6"/>
  <c r="J19" i="6"/>
  <c r="J20" i="6"/>
  <c r="K126" i="5"/>
  <c r="K118" i="5"/>
  <c r="K114" i="5"/>
  <c r="K112" i="5"/>
  <c r="K109" i="5"/>
  <c r="K103" i="5"/>
  <c r="K99" i="5"/>
  <c r="K98" i="5"/>
  <c r="K93" i="5"/>
  <c r="K92" i="5"/>
  <c r="K91" i="5"/>
  <c r="K89" i="5"/>
  <c r="K87" i="5"/>
  <c r="K80" i="5"/>
  <c r="K79" i="5"/>
  <c r="K78" i="5"/>
  <c r="K70" i="5"/>
  <c r="K67" i="5"/>
  <c r="K66" i="5"/>
  <c r="K65" i="5"/>
  <c r="K64" i="5"/>
  <c r="K63" i="5"/>
  <c r="K48" i="5"/>
  <c r="K45" i="5"/>
  <c r="K44" i="5"/>
  <c r="K43" i="5"/>
  <c r="K42" i="5"/>
  <c r="K41" i="5"/>
  <c r="K37" i="5"/>
  <c r="K36" i="5"/>
  <c r="K35" i="5"/>
  <c r="K26" i="5"/>
  <c r="K25" i="5"/>
  <c r="K24" i="5"/>
  <c r="K23" i="5"/>
  <c r="K3" i="5" l="1"/>
  <c r="K4" i="5"/>
  <c r="K6" i="5"/>
  <c r="K7" i="5"/>
  <c r="K10" i="5"/>
  <c r="K11" i="5"/>
  <c r="K12" i="5"/>
  <c r="K14" i="5"/>
  <c r="K17" i="5"/>
  <c r="K18" i="5"/>
  <c r="K19" i="5"/>
  <c r="K20" i="5"/>
  <c r="K22" i="5"/>
</calcChain>
</file>

<file path=xl/sharedStrings.xml><?xml version="1.0" encoding="utf-8"?>
<sst xmlns="http://schemas.openxmlformats.org/spreadsheetml/2006/main" count="2261" uniqueCount="261">
  <si>
    <t>B</t>
  </si>
  <si>
    <t>C</t>
  </si>
  <si>
    <t>211+20</t>
  </si>
  <si>
    <t>A</t>
  </si>
  <si>
    <t>69-3=66 (部份中間部位鏽蝕)</t>
  </si>
  <si>
    <t>區域</t>
    <phoneticPr fontId="1" type="noConversion"/>
  </si>
  <si>
    <t>區域</t>
    <phoneticPr fontId="1" type="noConversion"/>
  </si>
  <si>
    <t>*</t>
    <phoneticPr fontId="1" type="noConversion"/>
  </si>
  <si>
    <t>長度(M)</t>
    <phoneticPr fontId="1" type="noConversion"/>
  </si>
  <si>
    <t>數量(支)</t>
    <phoneticPr fontId="1" type="noConversion"/>
  </si>
  <si>
    <t>外徑(MM)</t>
    <phoneticPr fontId="1" type="noConversion"/>
  </si>
  <si>
    <t>厚度(MM)</t>
    <phoneticPr fontId="1" type="noConversion"/>
  </si>
  <si>
    <t>厚度(MM)</t>
    <phoneticPr fontId="1" type="noConversion"/>
  </si>
  <si>
    <t>長度(M)</t>
    <phoneticPr fontId="1" type="noConversion"/>
  </si>
  <si>
    <t>數量(支)</t>
    <phoneticPr fontId="1" type="noConversion"/>
  </si>
  <si>
    <t>B25</t>
  </si>
  <si>
    <t>*</t>
  </si>
  <si>
    <t>= 61 CG</t>
  </si>
  <si>
    <t>B07</t>
  </si>
  <si>
    <t>8 = 4</t>
  </si>
  <si>
    <t>1 = 49</t>
  </si>
  <si>
    <t>B12</t>
  </si>
  <si>
    <t>1 = 52</t>
  </si>
  <si>
    <t>09 =15</t>
  </si>
  <si>
    <t>1 = 8</t>
  </si>
  <si>
    <t>A17</t>
  </si>
  <si>
    <t>B19</t>
  </si>
  <si>
    <t>05 = 12</t>
  </si>
  <si>
    <t>A09</t>
  </si>
  <si>
    <t>B29</t>
  </si>
  <si>
    <t>B22</t>
  </si>
  <si>
    <t>B09</t>
  </si>
  <si>
    <t>B23</t>
  </si>
  <si>
    <t>B13</t>
  </si>
  <si>
    <t>B14</t>
  </si>
  <si>
    <t>A08</t>
  </si>
  <si>
    <t>B20</t>
  </si>
  <si>
    <t>B18</t>
  </si>
  <si>
    <t>B15</t>
  </si>
  <si>
    <t>B16</t>
  </si>
  <si>
    <t>B04</t>
  </si>
  <si>
    <t>No.</t>
    <phoneticPr fontId="1" type="noConversion"/>
  </si>
  <si>
    <t>304 不锈鋼扁鐵庫存</t>
    <phoneticPr fontId="1" type="noConversion"/>
  </si>
  <si>
    <t>304 不锈鋼角鐵庫存</t>
    <phoneticPr fontId="1" type="noConversion"/>
  </si>
  <si>
    <t>No.</t>
    <phoneticPr fontId="1" type="noConversion"/>
  </si>
  <si>
    <t>480+577+36</t>
  </si>
  <si>
    <t>90 + 48</t>
  </si>
  <si>
    <t>= 179 CG</t>
  </si>
  <si>
    <t>= 1 C2</t>
  </si>
  <si>
    <t>323 CG</t>
  </si>
  <si>
    <t>= 2 CG</t>
  </si>
  <si>
    <t>= 108 CG</t>
  </si>
  <si>
    <t>39+60</t>
  </si>
  <si>
    <t>= 38 CG12S (足厚)</t>
  </si>
  <si>
    <t>49 CB</t>
  </si>
  <si>
    <t>2+36</t>
  </si>
  <si>
    <t>19+79</t>
  </si>
  <si>
    <t>外徑(MM)</t>
    <phoneticPr fontId="1" type="noConversion"/>
  </si>
  <si>
    <t>厚度(MM)</t>
    <phoneticPr fontId="1" type="noConversion"/>
  </si>
  <si>
    <t>長度(M)</t>
    <phoneticPr fontId="1" type="noConversion"/>
  </si>
  <si>
    <t>No.</t>
    <phoneticPr fontId="1" type="noConversion"/>
  </si>
  <si>
    <t>= 20 CG</t>
  </si>
  <si>
    <t>104 CG</t>
  </si>
  <si>
    <t>37 CB</t>
  </si>
  <si>
    <t>區域</t>
    <phoneticPr fontId="1" type="noConversion"/>
  </si>
  <si>
    <t>33 CG</t>
    <phoneticPr fontId="1" type="noConversion"/>
  </si>
  <si>
    <t>78+21</t>
    <phoneticPr fontId="1" type="noConversion"/>
  </si>
  <si>
    <t>304 不锈鋼方管庫存</t>
    <phoneticPr fontId="1" type="noConversion"/>
  </si>
  <si>
    <t>B32</t>
  </si>
  <si>
    <t>5+10</t>
  </si>
  <si>
    <t>= 3 FG</t>
  </si>
  <si>
    <t>47 9/23數量剩10支</t>
  </si>
  <si>
    <t>No.</t>
    <phoneticPr fontId="1" type="noConversion"/>
  </si>
  <si>
    <t>區域</t>
    <phoneticPr fontId="1" type="noConversion"/>
  </si>
  <si>
    <t>外徑(MM)</t>
    <phoneticPr fontId="1" type="noConversion"/>
  </si>
  <si>
    <t>長度(M)</t>
    <phoneticPr fontId="1" type="noConversion"/>
  </si>
  <si>
    <t>1支400G</t>
    <phoneticPr fontId="1" type="noConversion"/>
  </si>
  <si>
    <t>15支400G</t>
    <phoneticPr fontId="1" type="noConversion"/>
  </si>
  <si>
    <t>1 支(鋼種316)</t>
    <phoneticPr fontId="1" type="noConversion"/>
  </si>
  <si>
    <t>304 不锈鋼扁方管庫存</t>
    <phoneticPr fontId="1" type="noConversion"/>
  </si>
  <si>
    <t>厚度(MM)</t>
    <phoneticPr fontId="1" type="noConversion"/>
  </si>
  <si>
    <t>B24</t>
  </si>
  <si>
    <t>B10</t>
  </si>
  <si>
    <t>= 9 BF</t>
  </si>
  <si>
    <t>A07</t>
  </si>
  <si>
    <t>B11</t>
  </si>
  <si>
    <t>B26</t>
  </si>
  <si>
    <t>= 630 8/15賣140支</t>
  </si>
  <si>
    <t>A18</t>
  </si>
  <si>
    <t>= 19 BH</t>
  </si>
  <si>
    <t>B03</t>
  </si>
  <si>
    <t>= 22 BH</t>
  </si>
  <si>
    <t>.9 = 31</t>
  </si>
  <si>
    <t>A21</t>
  </si>
  <si>
    <t>A20</t>
  </si>
  <si>
    <t>A04</t>
  </si>
  <si>
    <t>B31</t>
  </si>
  <si>
    <t>44 BH</t>
  </si>
  <si>
    <t>646 B2</t>
  </si>
  <si>
    <t>100+217</t>
  </si>
  <si>
    <t>= 214 BH</t>
  </si>
  <si>
    <t>= 49 BF</t>
  </si>
  <si>
    <t>B02</t>
  </si>
  <si>
    <t>0 = 145</t>
  </si>
  <si>
    <t>B08</t>
  </si>
  <si>
    <t>B27</t>
  </si>
  <si>
    <t>A11</t>
  </si>
  <si>
    <t>A10</t>
  </si>
  <si>
    <t>B30</t>
  </si>
  <si>
    <t>A22</t>
  </si>
  <si>
    <t>A15</t>
  </si>
  <si>
    <t>A14</t>
  </si>
  <si>
    <t>B17</t>
  </si>
  <si>
    <t>B01</t>
  </si>
  <si>
    <t>A13</t>
  </si>
  <si>
    <t>B21</t>
  </si>
  <si>
    <t>A12</t>
  </si>
  <si>
    <t>A06</t>
  </si>
  <si>
    <t>A19</t>
  </si>
  <si>
    <t>8 = 36</t>
  </si>
  <si>
    <t>191 BF</t>
  </si>
  <si>
    <t>= 185 BH</t>
  </si>
  <si>
    <t>78 BH</t>
  </si>
  <si>
    <t>90+288</t>
  </si>
  <si>
    <t>25 BH</t>
  </si>
  <si>
    <t>5 B2</t>
  </si>
  <si>
    <t>6 BF</t>
  </si>
  <si>
    <t>= 95 BF</t>
  </si>
  <si>
    <t>205 BH</t>
  </si>
  <si>
    <t>12 BF</t>
  </si>
  <si>
    <t>= 113 BF</t>
  </si>
  <si>
    <t>90 BH</t>
  </si>
  <si>
    <t>11 BF</t>
  </si>
  <si>
    <t>41+22</t>
  </si>
  <si>
    <t>3 BH</t>
  </si>
  <si>
    <t>= 81 BH</t>
  </si>
  <si>
    <t>1 BA</t>
  </si>
  <si>
    <t>66+77</t>
  </si>
  <si>
    <t>128+100</t>
  </si>
  <si>
    <t>= 98 BH</t>
  </si>
  <si>
    <t>= 31 BF</t>
  </si>
  <si>
    <t>58+82</t>
  </si>
  <si>
    <t>80+65+90+82+31</t>
  </si>
  <si>
    <t>30 BF</t>
  </si>
  <si>
    <t>24 BG</t>
  </si>
  <si>
    <t>= 44 BG</t>
  </si>
  <si>
    <t>11 B2</t>
  </si>
  <si>
    <t>59 BH</t>
  </si>
  <si>
    <t>70+114</t>
  </si>
  <si>
    <t>62 BH</t>
  </si>
  <si>
    <t>285 BF</t>
  </si>
  <si>
    <t>60 BH</t>
  </si>
  <si>
    <t>330 B2</t>
  </si>
  <si>
    <t>= 29 BH</t>
  </si>
  <si>
    <t>= 24 BH</t>
  </si>
  <si>
    <t>50+50</t>
  </si>
  <si>
    <t>7+7</t>
  </si>
  <si>
    <t>= 25 BH12S (足厚)</t>
  </si>
  <si>
    <t>40+20</t>
  </si>
  <si>
    <t>8+27+46+3+18</t>
  </si>
  <si>
    <t>7+255 BH</t>
  </si>
  <si>
    <t>30+34</t>
  </si>
  <si>
    <t>= 26 BH</t>
  </si>
  <si>
    <t>30+31+7</t>
  </si>
  <si>
    <t>19+20</t>
  </si>
  <si>
    <t>3 B1</t>
  </si>
  <si>
    <t>0+50</t>
  </si>
  <si>
    <t>60+60+66+60</t>
  </si>
  <si>
    <t>BH</t>
  </si>
  <si>
    <t>9+24</t>
  </si>
  <si>
    <t>84 BG</t>
  </si>
  <si>
    <t>2+5</t>
  </si>
  <si>
    <t>15+10</t>
  </si>
  <si>
    <t>44+56+42+275+89</t>
  </si>
  <si>
    <t>28+50</t>
  </si>
  <si>
    <t>53+50+13+50</t>
  </si>
  <si>
    <t>6.5=</t>
  </si>
  <si>
    <t>162+35</t>
  </si>
  <si>
    <t>= 4 BJ</t>
  </si>
  <si>
    <t>酸洗</t>
    <phoneticPr fontId="1" type="noConversion"/>
  </si>
  <si>
    <t>400G</t>
    <phoneticPr fontId="1" type="noConversion"/>
  </si>
  <si>
    <t>酸洗</t>
    <phoneticPr fontId="1" type="noConversion"/>
  </si>
  <si>
    <t>400G</t>
    <phoneticPr fontId="1" type="noConversion"/>
  </si>
  <si>
    <t>原面(2B)</t>
    <phoneticPr fontId="1" type="noConversion"/>
  </si>
  <si>
    <t>酸洗</t>
    <phoneticPr fontId="1" type="noConversion"/>
  </si>
  <si>
    <t>原面</t>
    <phoneticPr fontId="1" type="noConversion"/>
  </si>
  <si>
    <t>400G</t>
    <phoneticPr fontId="1" type="noConversion"/>
  </si>
  <si>
    <t>酸洗</t>
    <phoneticPr fontId="1" type="noConversion"/>
  </si>
  <si>
    <t>400G</t>
    <phoneticPr fontId="1" type="noConversion"/>
  </si>
  <si>
    <t>酸洗</t>
    <phoneticPr fontId="1" type="noConversion"/>
  </si>
  <si>
    <t>酸洗 NO.1</t>
    <phoneticPr fontId="1" type="noConversion"/>
  </si>
  <si>
    <t>酸洗</t>
    <phoneticPr fontId="1" type="noConversion"/>
  </si>
  <si>
    <t>原面 NO.1</t>
    <phoneticPr fontId="1" type="noConversion"/>
  </si>
  <si>
    <t>粗砂</t>
    <phoneticPr fontId="1" type="noConversion"/>
  </si>
  <si>
    <t>304 不锈鋼構造管庫存</t>
    <phoneticPr fontId="1" type="noConversion"/>
  </si>
  <si>
    <t>No.</t>
    <phoneticPr fontId="1" type="noConversion"/>
  </si>
  <si>
    <t>區域</t>
    <phoneticPr fontId="1" type="noConversion"/>
  </si>
  <si>
    <t>外徑(MM)</t>
    <phoneticPr fontId="1" type="noConversion"/>
  </si>
  <si>
    <t>厚度(MM)</t>
    <phoneticPr fontId="1" type="noConversion"/>
  </si>
  <si>
    <t>長度(M)</t>
    <phoneticPr fontId="1" type="noConversion"/>
  </si>
  <si>
    <t>400G</t>
    <phoneticPr fontId="1" type="noConversion"/>
  </si>
  <si>
    <t>11 AI</t>
  </si>
  <si>
    <t>151 #316</t>
  </si>
  <si>
    <t>88 AH</t>
  </si>
  <si>
    <t>78 AH</t>
  </si>
  <si>
    <t>65 AF</t>
  </si>
  <si>
    <t>25+85</t>
  </si>
  <si>
    <t>33 #316</t>
  </si>
  <si>
    <t>1 AH</t>
  </si>
  <si>
    <t>50-3=47 AC #400G</t>
  </si>
  <si>
    <t>A05</t>
  </si>
  <si>
    <t>4+5</t>
  </si>
  <si>
    <t>1 AC</t>
  </si>
  <si>
    <t>1 AA</t>
  </si>
  <si>
    <t>9 AC</t>
  </si>
  <si>
    <t>6+6+14</t>
  </si>
  <si>
    <t>= 33 AI</t>
  </si>
  <si>
    <t>A01</t>
  </si>
  <si>
    <t>A03</t>
  </si>
  <si>
    <t>A26</t>
  </si>
  <si>
    <t>3 BF12S (足厚)</t>
  </si>
  <si>
    <t>= 64 BF</t>
  </si>
  <si>
    <t>79 AA</t>
  </si>
  <si>
    <t>3 AG</t>
  </si>
  <si>
    <t>192+35 #316</t>
  </si>
  <si>
    <t>A25</t>
  </si>
  <si>
    <t>A24</t>
  </si>
  <si>
    <t>B33</t>
  </si>
  <si>
    <t>A16</t>
  </si>
  <si>
    <t>10 #316</t>
  </si>
  <si>
    <t>A23</t>
  </si>
  <si>
    <t>= 1 AA</t>
  </si>
  <si>
    <t>3 AA</t>
  </si>
  <si>
    <t>= 67 #316</t>
  </si>
  <si>
    <t>12+12</t>
  </si>
  <si>
    <t>= 81 AF</t>
  </si>
  <si>
    <t>= 3 #316</t>
  </si>
  <si>
    <t>36 AM #316</t>
  </si>
  <si>
    <t>25 AA</t>
  </si>
  <si>
    <t>68 AA</t>
  </si>
  <si>
    <t>7 AA</t>
  </si>
  <si>
    <t>16 AA</t>
  </si>
  <si>
    <t>No.</t>
    <phoneticPr fontId="1" type="noConversion"/>
  </si>
  <si>
    <t>600G</t>
    <phoneticPr fontId="1" type="noConversion"/>
  </si>
  <si>
    <t>180G</t>
    <phoneticPr fontId="1" type="noConversion"/>
  </si>
  <si>
    <t>#316</t>
    <phoneticPr fontId="1" type="noConversion"/>
  </si>
  <si>
    <t xml:space="preserve">#316  </t>
    <phoneticPr fontId="1" type="noConversion"/>
  </si>
  <si>
    <t>#316,NO.1</t>
    <phoneticPr fontId="1" type="noConversion"/>
  </si>
  <si>
    <t>304 不锈鋼配管庫存</t>
    <phoneticPr fontId="1" type="noConversion"/>
  </si>
  <si>
    <t>400G</t>
  </si>
  <si>
    <t>400G</t>
    <phoneticPr fontId="1" type="noConversion"/>
  </si>
  <si>
    <t>#316</t>
    <phoneticPr fontId="1" type="noConversion"/>
  </si>
  <si>
    <t>尺寸(MM)</t>
    <phoneticPr fontId="1" type="noConversion"/>
  </si>
  <si>
    <t>201支</t>
    <phoneticPr fontId="1" type="noConversion"/>
  </si>
  <si>
    <t>5 支</t>
  </si>
  <si>
    <t>#316</t>
    <phoneticPr fontId="1" type="noConversion"/>
  </si>
  <si>
    <t>製表日期: 109/3/19</t>
    <phoneticPr fontId="1" type="noConversion"/>
  </si>
  <si>
    <t>2B,180G</t>
    <phoneticPr fontId="1" type="noConversion"/>
  </si>
  <si>
    <t>備註</t>
    <phoneticPr fontId="1" type="noConversion"/>
  </si>
  <si>
    <t>備註</t>
    <phoneticPr fontId="1" type="noConversion"/>
  </si>
  <si>
    <t>製表日期:109/3/19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</si>
</sst>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0.0_ "/>
    <numFmt numFmtId="178" formatCode="0_ "/>
  </numFmts>
  <fonts count="1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Calibri"/>
      <family val="2"/>
    </font>
    <font>
      <sz val="12"/>
      <color theme="0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u/>
      <sz val="12"/>
      <color theme="1"/>
      <name val="標楷體"/>
      <family val="4"/>
      <charset val="136"/>
    </font>
    <font>
      <sz val="12"/>
      <color theme="0"/>
      <name val="新細明體"/>
      <family val="1"/>
      <charset val="136"/>
      <scheme val="minor"/>
    </font>
    <font>
      <sz val="12"/>
      <color theme="1"/>
      <name val="Batang"/>
      <family val="1"/>
      <charset val="129"/>
    </font>
    <font>
      <sz val="12"/>
      <color theme="0"/>
      <name val="標楷體"/>
      <family val="4"/>
      <charset val="136"/>
    </font>
    <font>
      <sz val="12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color theme="5" tint="0.79998168889431442"/>
      <name val="標楷體"/>
      <family val="4"/>
      <charset val="136"/>
    </font>
    <font>
      <sz val="12"/>
      <color theme="7" tint="0.79998168889431442"/>
      <name val="標楷體"/>
      <family val="4"/>
      <charset val="136"/>
    </font>
    <font>
      <sz val="12"/>
      <color theme="5" tint="0.59999389629810485"/>
      <name val="新細明體"/>
      <family val="1"/>
      <charset val="136"/>
      <scheme val="minor"/>
    </font>
    <font>
      <b/>
      <sz val="12"/>
      <color theme="0"/>
      <name val="標楷體"/>
      <family val="4"/>
      <charset val="136"/>
    </font>
    <font>
      <sz val="12"/>
      <color theme="5" tint="0.59999389629810485"/>
      <name val="標楷體"/>
      <family val="4"/>
      <charset val="136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0" fillId="4" borderId="0" xfId="0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0" fontId="6" fillId="4" borderId="2" xfId="0" applyFont="1" applyFill="1" applyBorder="1">
      <alignment vertical="center"/>
    </xf>
    <xf numFmtId="0" fontId="2" fillId="4" borderId="2" xfId="0" applyFont="1" applyFill="1" applyBorder="1">
      <alignment vertical="center"/>
    </xf>
    <xf numFmtId="0" fontId="6" fillId="3" borderId="0" xfId="0" applyFont="1" applyFill="1">
      <alignment vertical="center"/>
    </xf>
    <xf numFmtId="0" fontId="6" fillId="3" borderId="0" xfId="0" applyFont="1" applyFill="1" applyAlignment="1">
      <alignment horizontal="right" vertical="center"/>
    </xf>
    <xf numFmtId="0" fontId="0" fillId="4" borderId="4" xfId="0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4" borderId="5" xfId="0" applyNumberFormat="1" applyFill="1" applyBorder="1" applyAlignment="1">
      <alignment horizontal="center" vertical="center"/>
    </xf>
    <xf numFmtId="177" fontId="0" fillId="4" borderId="22" xfId="0" applyNumberFormat="1" applyFill="1" applyBorder="1" applyAlignment="1">
      <alignment horizontal="center" vertical="center"/>
    </xf>
    <xf numFmtId="177" fontId="0" fillId="4" borderId="23" xfId="0" applyNumberFormat="1" applyFill="1" applyBorder="1" applyAlignment="1">
      <alignment horizontal="center" vertical="center"/>
    </xf>
    <xf numFmtId="176" fontId="0" fillId="4" borderId="23" xfId="0" applyNumberForma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8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0" fillId="9" borderId="0" xfId="0" applyFill="1">
      <alignment vertical="center"/>
    </xf>
    <xf numFmtId="0" fontId="0" fillId="2" borderId="0" xfId="0" applyFill="1">
      <alignment vertical="center"/>
    </xf>
    <xf numFmtId="0" fontId="0" fillId="10" borderId="0" xfId="0" applyFill="1">
      <alignment vertical="center"/>
    </xf>
    <xf numFmtId="0" fontId="0" fillId="5" borderId="0" xfId="0" applyFill="1">
      <alignment vertical="center"/>
    </xf>
    <xf numFmtId="0" fontId="0" fillId="11" borderId="0" xfId="0" applyFill="1">
      <alignment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>
      <alignment vertical="center"/>
    </xf>
    <xf numFmtId="176" fontId="10" fillId="0" borderId="27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176" fontId="10" fillId="0" borderId="28" xfId="0" applyNumberFormat="1" applyFont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2" fillId="4" borderId="30" xfId="0" applyFont="1" applyFill="1" applyBorder="1">
      <alignment vertical="center"/>
    </xf>
    <xf numFmtId="176" fontId="0" fillId="4" borderId="30" xfId="0" applyNumberFormat="1" applyFill="1" applyBorder="1" applyAlignment="1">
      <alignment horizontal="center" vertical="center"/>
    </xf>
    <xf numFmtId="0" fontId="0" fillId="4" borderId="30" xfId="0" applyFill="1" applyBorder="1">
      <alignment vertical="center"/>
    </xf>
    <xf numFmtId="176" fontId="0" fillId="4" borderId="3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12" borderId="30" xfId="0" applyFill="1" applyBorder="1">
      <alignment vertical="center"/>
    </xf>
    <xf numFmtId="176" fontId="0" fillId="12" borderId="30" xfId="0" applyNumberFormat="1" applyFill="1" applyBorder="1" applyAlignment="1">
      <alignment horizontal="center" vertical="center"/>
    </xf>
    <xf numFmtId="176" fontId="0" fillId="12" borderId="31" xfId="0" applyNumberFormat="1" applyFill="1" applyBorder="1" applyAlignment="1">
      <alignment horizontal="center" vertical="center"/>
    </xf>
    <xf numFmtId="0" fontId="5" fillId="3" borderId="0" xfId="0" applyFont="1" applyFill="1">
      <alignment vertical="center"/>
    </xf>
    <xf numFmtId="176" fontId="0" fillId="3" borderId="0" xfId="0" applyNumberFormat="1" applyFill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>
      <alignment vertical="center"/>
    </xf>
    <xf numFmtId="176" fontId="10" fillId="3" borderId="27" xfId="0" applyNumberFormat="1" applyFont="1" applyFill="1" applyBorder="1" applyAlignment="1">
      <alignment horizontal="center" vertical="center"/>
    </xf>
    <xf numFmtId="176" fontId="10" fillId="3" borderId="28" xfId="0" applyNumberFormat="1" applyFont="1" applyFill="1" applyBorder="1" applyAlignment="1">
      <alignment horizontal="center" vertical="center"/>
    </xf>
    <xf numFmtId="0" fontId="0" fillId="3" borderId="30" xfId="0" applyFill="1" applyBorder="1" applyProtection="1">
      <alignment vertical="center"/>
    </xf>
    <xf numFmtId="0" fontId="2" fillId="3" borderId="30" xfId="0" applyFont="1" applyFill="1" applyBorder="1" applyProtection="1">
      <alignment vertical="center"/>
    </xf>
    <xf numFmtId="0" fontId="2" fillId="3" borderId="30" xfId="0" applyFont="1" applyFill="1" applyBorder="1">
      <alignment vertical="center"/>
    </xf>
    <xf numFmtId="0" fontId="0" fillId="3" borderId="30" xfId="0" applyFill="1" applyBorder="1">
      <alignment vertical="center"/>
    </xf>
    <xf numFmtId="0" fontId="2" fillId="3" borderId="37" xfId="0" applyFont="1" applyFill="1" applyBorder="1">
      <alignment vertical="center"/>
    </xf>
    <xf numFmtId="0" fontId="2" fillId="3" borderId="0" xfId="0" applyFont="1" applyFill="1">
      <alignment vertical="center"/>
    </xf>
    <xf numFmtId="176" fontId="0" fillId="4" borderId="30" xfId="0" applyNumberFormat="1" applyFill="1" applyBorder="1" applyAlignment="1" applyProtection="1">
      <alignment horizontal="center" vertical="center"/>
    </xf>
    <xf numFmtId="0" fontId="0" fillId="4" borderId="30" xfId="0" applyFill="1" applyBorder="1" applyProtection="1">
      <alignment vertical="center"/>
    </xf>
    <xf numFmtId="176" fontId="0" fillId="4" borderId="31" xfId="0" applyNumberFormat="1" applyFill="1" applyBorder="1" applyAlignment="1" applyProtection="1">
      <alignment horizontal="center" vertical="center"/>
    </xf>
    <xf numFmtId="176" fontId="0" fillId="12" borderId="30" xfId="0" applyNumberFormat="1" applyFill="1" applyBorder="1" applyAlignment="1" applyProtection="1">
      <alignment horizontal="center" vertical="center"/>
    </xf>
    <xf numFmtId="0" fontId="0" fillId="12" borderId="30" xfId="0" applyFill="1" applyBorder="1" applyProtection="1">
      <alignment vertical="center"/>
    </xf>
    <xf numFmtId="176" fontId="0" fillId="12" borderId="31" xfId="0" applyNumberFormat="1" applyFill="1" applyBorder="1" applyAlignment="1" applyProtection="1">
      <alignment horizontal="center" vertical="center"/>
    </xf>
    <xf numFmtId="176" fontId="0" fillId="12" borderId="37" xfId="0" applyNumberFormat="1" applyFill="1" applyBorder="1" applyAlignment="1">
      <alignment horizontal="center" vertical="center"/>
    </xf>
    <xf numFmtId="0" fontId="0" fillId="12" borderId="37" xfId="0" applyFill="1" applyBorder="1">
      <alignment vertical="center"/>
    </xf>
    <xf numFmtId="176" fontId="0" fillId="12" borderId="38" xfId="0" applyNumberForma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left" vertical="center"/>
    </xf>
    <xf numFmtId="0" fontId="4" fillId="4" borderId="1" xfId="0" applyFont="1" applyFill="1" applyBorder="1">
      <alignment vertical="center"/>
    </xf>
    <xf numFmtId="0" fontId="4" fillId="4" borderId="1" xfId="0" applyFont="1" applyFill="1" applyBorder="1" applyAlignment="1">
      <alignment horizontal="center" vertical="center"/>
    </xf>
    <xf numFmtId="176" fontId="4" fillId="4" borderId="27" xfId="0" applyNumberFormat="1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left" vertical="center"/>
    </xf>
    <xf numFmtId="0" fontId="4" fillId="4" borderId="2" xfId="0" applyFont="1" applyFill="1" applyBorder="1">
      <alignment vertical="center"/>
    </xf>
    <xf numFmtId="0" fontId="4" fillId="4" borderId="2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176" fontId="4" fillId="4" borderId="30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12" borderId="29" xfId="0" applyFont="1" applyFill="1" applyBorder="1" applyAlignment="1">
      <alignment horizontal="left" vertical="center"/>
    </xf>
    <xf numFmtId="0" fontId="4" fillId="12" borderId="2" xfId="0" applyFont="1" applyFill="1" applyBorder="1">
      <alignment vertical="center"/>
    </xf>
    <xf numFmtId="0" fontId="4" fillId="12" borderId="2" xfId="0" applyFont="1" applyFill="1" applyBorder="1" applyAlignment="1">
      <alignment horizontal="center" vertical="center"/>
    </xf>
    <xf numFmtId="0" fontId="8" fillId="12" borderId="23" xfId="0" applyFont="1" applyFill="1" applyBorder="1" applyAlignment="1">
      <alignment horizontal="center" vertical="center"/>
    </xf>
    <xf numFmtId="176" fontId="4" fillId="12" borderId="30" xfId="0" applyNumberFormat="1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center" vertical="center"/>
    </xf>
    <xf numFmtId="177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>
      <alignment vertical="center"/>
    </xf>
    <xf numFmtId="177" fontId="0" fillId="4" borderId="20" xfId="0" applyNumberFormat="1" applyFill="1" applyBorder="1" applyAlignment="1">
      <alignment horizontal="center" vertical="center"/>
    </xf>
    <xf numFmtId="0" fontId="6" fillId="4" borderId="15" xfId="0" applyFont="1" applyFill="1" applyBorder="1">
      <alignment vertical="center"/>
    </xf>
    <xf numFmtId="177" fontId="0" fillId="4" borderId="21" xfId="0" applyNumberFormat="1" applyFill="1" applyBorder="1" applyAlignment="1">
      <alignment horizontal="center" vertical="center"/>
    </xf>
    <xf numFmtId="176" fontId="0" fillId="4" borderId="21" xfId="0" applyNumberFormat="1" applyFill="1" applyBorder="1" applyAlignment="1">
      <alignment horizontal="center" vertical="center"/>
    </xf>
    <xf numFmtId="176" fontId="0" fillId="4" borderId="16" xfId="0" applyNumberFormat="1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2" fillId="12" borderId="2" xfId="0" applyFont="1" applyFill="1" applyBorder="1">
      <alignment vertical="center"/>
    </xf>
    <xf numFmtId="177" fontId="0" fillId="12" borderId="22" xfId="0" applyNumberFormat="1" applyFill="1" applyBorder="1" applyAlignment="1">
      <alignment horizontal="center" vertical="center"/>
    </xf>
    <xf numFmtId="0" fontId="6" fillId="12" borderId="2" xfId="0" applyFont="1" applyFill="1" applyBorder="1">
      <alignment vertical="center"/>
    </xf>
    <xf numFmtId="177" fontId="0" fillId="12" borderId="23" xfId="0" applyNumberFormat="1" applyFill="1" applyBorder="1" applyAlignment="1">
      <alignment horizontal="center" vertical="center"/>
    </xf>
    <xf numFmtId="176" fontId="0" fillId="12" borderId="23" xfId="0" applyNumberFormat="1" applyFill="1" applyBorder="1" applyAlignment="1">
      <alignment horizontal="center" vertical="center"/>
    </xf>
    <xf numFmtId="176" fontId="0" fillId="12" borderId="5" xfId="0" applyNumberFormat="1" applyFill="1" applyBorder="1" applyAlignment="1">
      <alignment horizontal="center" vertical="center"/>
    </xf>
    <xf numFmtId="0" fontId="0" fillId="12" borderId="2" xfId="0" applyFill="1" applyBorder="1">
      <alignment vertical="center"/>
    </xf>
    <xf numFmtId="0" fontId="0" fillId="4" borderId="11" xfId="0" applyFill="1" applyBorder="1" applyAlignment="1">
      <alignment horizontal="center" vertical="center"/>
    </xf>
    <xf numFmtId="0" fontId="2" fillId="4" borderId="12" xfId="0" applyFont="1" applyFill="1" applyBorder="1">
      <alignment vertical="center"/>
    </xf>
    <xf numFmtId="177" fontId="0" fillId="4" borderId="24" xfId="0" applyNumberFormat="1" applyFill="1" applyBorder="1" applyAlignment="1">
      <alignment horizontal="center" vertical="center"/>
    </xf>
    <xf numFmtId="0" fontId="6" fillId="4" borderId="12" xfId="0" applyFont="1" applyFill="1" applyBorder="1">
      <alignment vertical="center"/>
    </xf>
    <xf numFmtId="177" fontId="0" fillId="4" borderId="25" xfId="0" applyNumberFormat="1" applyFill="1" applyBorder="1" applyAlignment="1">
      <alignment horizontal="center" vertical="center"/>
    </xf>
    <xf numFmtId="176" fontId="0" fillId="4" borderId="25" xfId="0" applyNumberFormat="1" applyFill="1" applyBorder="1" applyAlignment="1">
      <alignment horizontal="center" vertical="center"/>
    </xf>
    <xf numFmtId="176" fontId="0" fillId="4" borderId="13" xfId="0" applyNumberForma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3" fillId="12" borderId="23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left" vertical="center"/>
    </xf>
    <xf numFmtId="0" fontId="4" fillId="4" borderId="6" xfId="0" applyFont="1" applyFill="1" applyBorder="1">
      <alignment vertical="center"/>
    </xf>
    <xf numFmtId="0" fontId="4" fillId="4" borderId="6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176" fontId="4" fillId="4" borderId="37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left" vertical="center"/>
    </xf>
    <xf numFmtId="0" fontId="4" fillId="4" borderId="15" xfId="0" applyFont="1" applyFill="1" applyBorder="1">
      <alignment vertical="center"/>
    </xf>
    <xf numFmtId="0" fontId="4" fillId="4" borderId="20" xfId="0" applyFont="1" applyFill="1" applyBorder="1">
      <alignment vertical="center"/>
    </xf>
    <xf numFmtId="0" fontId="8" fillId="4" borderId="15" xfId="0" applyFont="1" applyFill="1" applyBorder="1" applyAlignment="1">
      <alignment horizontal="center" vertical="center"/>
    </xf>
    <xf numFmtId="0" fontId="4" fillId="4" borderId="21" xfId="0" applyFont="1" applyFill="1" applyBorder="1">
      <alignment vertical="center"/>
    </xf>
    <xf numFmtId="177" fontId="4" fillId="4" borderId="21" xfId="0" applyNumberFormat="1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12" borderId="11" xfId="0" applyFont="1" applyFill="1" applyBorder="1" applyAlignment="1">
      <alignment horizontal="left" vertical="center"/>
    </xf>
    <xf numFmtId="0" fontId="4" fillId="12" borderId="12" xfId="0" applyFont="1" applyFill="1" applyBorder="1">
      <alignment vertical="center"/>
    </xf>
    <xf numFmtId="0" fontId="4" fillId="12" borderId="24" xfId="0" applyFont="1" applyFill="1" applyBorder="1">
      <alignment vertical="center"/>
    </xf>
    <xf numFmtId="0" fontId="8" fillId="12" borderId="12" xfId="0" applyFont="1" applyFill="1" applyBorder="1" applyAlignment="1">
      <alignment horizontal="center" vertical="center"/>
    </xf>
    <xf numFmtId="0" fontId="4" fillId="12" borderId="25" xfId="0" applyFont="1" applyFill="1" applyBorder="1">
      <alignment vertical="center"/>
    </xf>
    <xf numFmtId="177" fontId="4" fillId="12" borderId="25" xfId="0" applyNumberFormat="1" applyFont="1" applyFill="1" applyBorder="1" applyAlignment="1">
      <alignment horizontal="center" vertical="center"/>
    </xf>
    <xf numFmtId="0" fontId="4" fillId="12" borderId="13" xfId="0" applyFont="1" applyFill="1" applyBorder="1" applyAlignment="1">
      <alignment horizontal="center" vertical="center"/>
    </xf>
    <xf numFmtId="0" fontId="4" fillId="12" borderId="29" xfId="0" applyFont="1" applyFill="1" applyBorder="1" applyAlignment="1">
      <alignment horizontal="center" vertical="center"/>
    </xf>
    <xf numFmtId="0" fontId="4" fillId="12" borderId="30" xfId="0" applyFont="1" applyFill="1" applyBorder="1">
      <alignment vertical="center"/>
    </xf>
    <xf numFmtId="0" fontId="4" fillId="12" borderId="22" xfId="0" applyFont="1" applyFill="1" applyBorder="1" applyAlignment="1">
      <alignment horizontal="center" vertical="center"/>
    </xf>
    <xf numFmtId="0" fontId="4" fillId="12" borderId="23" xfId="0" applyFont="1" applyFill="1" applyBorder="1" applyAlignment="1">
      <alignment horizontal="center" vertical="center"/>
    </xf>
    <xf numFmtId="177" fontId="4" fillId="12" borderId="31" xfId="0" applyNumberFormat="1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7" xfId="0" applyFont="1" applyFill="1" applyBorder="1">
      <alignment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177" fontId="4" fillId="4" borderId="28" xfId="0" applyNumberFormat="1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30" xfId="0" applyFont="1" applyFill="1" applyBorder="1">
      <alignment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177" fontId="4" fillId="4" borderId="31" xfId="0" applyNumberFormat="1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4" borderId="12" xfId="0" applyFont="1" applyFill="1" applyBorder="1">
      <alignment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176" fontId="4" fillId="4" borderId="34" xfId="0" applyNumberFormat="1" applyFont="1" applyFill="1" applyBorder="1" applyAlignment="1">
      <alignment horizontal="center" vertical="center"/>
    </xf>
    <xf numFmtId="177" fontId="4" fillId="4" borderId="13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0" fillId="12" borderId="29" xfId="0" applyFill="1" applyBorder="1" applyAlignment="1">
      <alignment horizontal="center" vertical="center"/>
    </xf>
    <xf numFmtId="0" fontId="2" fillId="12" borderId="30" xfId="0" applyFont="1" applyFill="1" applyBorder="1">
      <alignment vertical="center"/>
    </xf>
    <xf numFmtId="0" fontId="0" fillId="12" borderId="33" xfId="0" applyFill="1" applyBorder="1" applyAlignment="1">
      <alignment horizontal="center" vertical="center"/>
    </xf>
    <xf numFmtId="0" fontId="2" fillId="12" borderId="37" xfId="0" applyFont="1" applyFill="1" applyBorder="1">
      <alignment vertical="center"/>
    </xf>
    <xf numFmtId="0" fontId="0" fillId="4" borderId="29" xfId="0" applyFill="1" applyBorder="1" applyAlignment="1" applyProtection="1">
      <alignment horizontal="center" vertical="center"/>
    </xf>
    <xf numFmtId="0" fontId="0" fillId="12" borderId="29" xfId="0" applyFill="1" applyBorder="1" applyAlignment="1" applyProtection="1">
      <alignment horizontal="center" vertical="center"/>
    </xf>
    <xf numFmtId="176" fontId="0" fillId="13" borderId="40" xfId="0" applyNumberFormat="1" applyFill="1" applyBorder="1" applyAlignment="1">
      <alignment horizontal="center" vertical="center"/>
    </xf>
    <xf numFmtId="176" fontId="11" fillId="13" borderId="40" xfId="0" applyNumberFormat="1" applyFont="1" applyFill="1" applyBorder="1" applyAlignment="1">
      <alignment horizontal="center" vertical="center"/>
    </xf>
    <xf numFmtId="176" fontId="14" fillId="13" borderId="40" xfId="0" applyNumberFormat="1" applyFont="1" applyFill="1" applyBorder="1" applyAlignment="1">
      <alignment horizontal="center" vertical="center"/>
    </xf>
    <xf numFmtId="176" fontId="14" fillId="13" borderId="41" xfId="0" applyNumberFormat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>
      <alignment vertical="center"/>
    </xf>
    <xf numFmtId="0" fontId="15" fillId="3" borderId="9" xfId="0" applyFont="1" applyFill="1" applyBorder="1">
      <alignment vertical="center"/>
    </xf>
    <xf numFmtId="176" fontId="10" fillId="3" borderId="19" xfId="0" applyNumberFormat="1" applyFont="1" applyFill="1" applyBorder="1" applyAlignment="1">
      <alignment horizontal="center" vertical="center"/>
    </xf>
    <xf numFmtId="176" fontId="10" fillId="3" borderId="10" xfId="0" applyNumberFormat="1" applyFont="1" applyFill="1" applyBorder="1" applyAlignment="1">
      <alignment horizontal="center" vertical="center"/>
    </xf>
    <xf numFmtId="176" fontId="10" fillId="3" borderId="39" xfId="0" applyNumberFormat="1" applyFont="1" applyFill="1" applyBorder="1" applyAlignment="1">
      <alignment horizontal="center" vertical="center"/>
    </xf>
    <xf numFmtId="0" fontId="10" fillId="0" borderId="8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32" xfId="0" applyFont="1" applyBorder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17" xfId="0" applyFont="1" applyBorder="1">
      <alignment vertical="center"/>
    </xf>
    <xf numFmtId="176" fontId="10" fillId="0" borderId="17" xfId="0" applyNumberFormat="1" applyFont="1" applyBorder="1" applyAlignment="1">
      <alignment horizontal="center" vertical="center"/>
    </xf>
    <xf numFmtId="177" fontId="10" fillId="0" borderId="10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3" borderId="12" xfId="0" applyFill="1" applyBorder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177" fontId="10" fillId="0" borderId="17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178" fontId="0" fillId="13" borderId="40" xfId="0" applyNumberFormat="1" applyFill="1" applyBorder="1" applyAlignment="1">
      <alignment horizontal="center" vertical="center"/>
    </xf>
    <xf numFmtId="176" fontId="0" fillId="13" borderId="41" xfId="0" applyNumberForma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4" fillId="13" borderId="40" xfId="0" applyFont="1" applyFill="1" applyBorder="1" applyAlignment="1">
      <alignment horizontal="center" vertical="center"/>
    </xf>
    <xf numFmtId="0" fontId="9" fillId="13" borderId="40" xfId="0" applyFont="1" applyFill="1" applyBorder="1" applyAlignment="1">
      <alignment horizontal="center" vertical="center"/>
    </xf>
    <xf numFmtId="0" fontId="16" fillId="13" borderId="40" xfId="0" applyFont="1" applyFill="1" applyBorder="1" applyAlignment="1">
      <alignment horizontal="center" vertical="center"/>
    </xf>
    <xf numFmtId="0" fontId="16" fillId="13" borderId="4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tabColor theme="9"/>
  </sheetPr>
  <dimension ref="A1:H29"/>
  <sheetViews>
    <sheetView workbookViewId="0">
      <selection activeCell="E7" sqref="E7"/>
    </sheetView>
  </sheetViews>
  <sheetFormatPr defaultRowHeight="16.5"/>
  <cols>
    <col min="2" max="2" width="6.625" hidden="1" customWidth="1"/>
    <col min="3" max="3" width="6.375" style="1" customWidth="1"/>
    <col min="4" max="4" width="3.875" customWidth="1"/>
    <col min="5" max="5" width="9" style="1"/>
    <col min="6" max="6" width="3.875" hidden="1" customWidth="1"/>
    <col min="7" max="7" width="9" style="1"/>
    <col min="8" max="8" width="9" style="3"/>
  </cols>
  <sheetData>
    <row r="1" spans="1:8" ht="26.25" customHeight="1" thickBot="1">
      <c r="A1" s="8" t="s">
        <v>42</v>
      </c>
      <c r="B1" s="8"/>
      <c r="C1" s="9"/>
      <c r="D1" s="4"/>
      <c r="E1" s="5"/>
      <c r="F1" s="4"/>
      <c r="G1" s="5"/>
    </row>
    <row r="2" spans="1:8" ht="17.25" thickBot="1">
      <c r="A2" s="184" t="s">
        <v>41</v>
      </c>
      <c r="B2" s="180" t="s">
        <v>5</v>
      </c>
      <c r="C2" s="190" t="s">
        <v>252</v>
      </c>
      <c r="D2" s="191"/>
      <c r="E2" s="185" t="s">
        <v>12</v>
      </c>
      <c r="F2" s="181"/>
      <c r="G2" s="183" t="s">
        <v>13</v>
      </c>
      <c r="H2" s="3" t="s">
        <v>14</v>
      </c>
    </row>
    <row r="3" spans="1:8">
      <c r="A3" s="74">
        <v>1</v>
      </c>
      <c r="B3" s="75" t="s">
        <v>0</v>
      </c>
      <c r="C3" s="76">
        <v>25</v>
      </c>
      <c r="D3" s="116" t="s">
        <v>7</v>
      </c>
      <c r="E3" s="77">
        <v>1.5</v>
      </c>
      <c r="F3" s="78" t="s">
        <v>7</v>
      </c>
      <c r="G3" s="79">
        <v>6</v>
      </c>
      <c r="H3" s="3">
        <v>210</v>
      </c>
    </row>
    <row r="4" spans="1:8">
      <c r="A4" s="80">
        <v>2</v>
      </c>
      <c r="B4" s="81" t="s">
        <v>0</v>
      </c>
      <c r="C4" s="82">
        <v>25</v>
      </c>
      <c r="D4" s="117" t="s">
        <v>7</v>
      </c>
      <c r="E4" s="84">
        <v>2</v>
      </c>
      <c r="F4" s="83" t="s">
        <v>7</v>
      </c>
      <c r="G4" s="85">
        <v>6</v>
      </c>
      <c r="H4" s="3">
        <v>66</v>
      </c>
    </row>
    <row r="5" spans="1:8">
      <c r="A5" s="80">
        <v>3</v>
      </c>
      <c r="B5" s="81" t="s">
        <v>0</v>
      </c>
      <c r="C5" s="82">
        <v>25</v>
      </c>
      <c r="D5" s="117" t="s">
        <v>7</v>
      </c>
      <c r="E5" s="84">
        <v>3</v>
      </c>
      <c r="F5" s="83" t="s">
        <v>7</v>
      </c>
      <c r="G5" s="85">
        <v>6</v>
      </c>
      <c r="H5" s="3">
        <v>45</v>
      </c>
    </row>
    <row r="6" spans="1:8">
      <c r="A6" s="80">
        <v>4</v>
      </c>
      <c r="B6" s="81" t="s">
        <v>1</v>
      </c>
      <c r="C6" s="82">
        <v>25</v>
      </c>
      <c r="D6" s="117" t="s">
        <v>7</v>
      </c>
      <c r="E6" s="84">
        <v>3</v>
      </c>
      <c r="F6" s="83" t="s">
        <v>7</v>
      </c>
      <c r="G6" s="85">
        <v>6</v>
      </c>
      <c r="H6" s="3">
        <v>87</v>
      </c>
    </row>
    <row r="7" spans="1:8">
      <c r="A7" s="80">
        <v>5</v>
      </c>
      <c r="B7" s="81" t="s">
        <v>0</v>
      </c>
      <c r="C7" s="82">
        <v>25</v>
      </c>
      <c r="D7" s="117" t="s">
        <v>7</v>
      </c>
      <c r="E7" s="84">
        <v>6</v>
      </c>
      <c r="F7" s="83" t="s">
        <v>7</v>
      </c>
      <c r="G7" s="85">
        <v>6</v>
      </c>
      <c r="H7" s="3" t="s">
        <v>2</v>
      </c>
    </row>
    <row r="8" spans="1:8">
      <c r="A8" s="86">
        <v>6</v>
      </c>
      <c r="B8" s="87" t="s">
        <v>0</v>
      </c>
      <c r="C8" s="88">
        <v>30</v>
      </c>
      <c r="D8" s="118" t="s">
        <v>7</v>
      </c>
      <c r="E8" s="90">
        <v>1.5</v>
      </c>
      <c r="F8" s="89" t="s">
        <v>7</v>
      </c>
      <c r="G8" s="91">
        <v>6</v>
      </c>
      <c r="H8" s="3">
        <v>235</v>
      </c>
    </row>
    <row r="9" spans="1:8">
      <c r="A9" s="86">
        <v>7</v>
      </c>
      <c r="B9" s="87" t="s">
        <v>3</v>
      </c>
      <c r="C9" s="88">
        <v>30</v>
      </c>
      <c r="D9" s="118" t="s">
        <v>7</v>
      </c>
      <c r="E9" s="90">
        <v>2</v>
      </c>
      <c r="F9" s="89" t="s">
        <v>7</v>
      </c>
      <c r="G9" s="91">
        <v>6</v>
      </c>
      <c r="H9" s="3">
        <v>28</v>
      </c>
    </row>
    <row r="10" spans="1:8">
      <c r="A10" s="86">
        <v>8</v>
      </c>
      <c r="B10" s="87" t="s">
        <v>0</v>
      </c>
      <c r="C10" s="88">
        <v>30</v>
      </c>
      <c r="D10" s="118" t="s">
        <v>7</v>
      </c>
      <c r="E10" s="90">
        <v>2</v>
      </c>
      <c r="F10" s="89" t="s">
        <v>7</v>
      </c>
      <c r="G10" s="91">
        <v>6</v>
      </c>
      <c r="H10" s="3">
        <v>51</v>
      </c>
    </row>
    <row r="11" spans="1:8">
      <c r="A11" s="86">
        <v>9</v>
      </c>
      <c r="B11" s="87" t="s">
        <v>0</v>
      </c>
      <c r="C11" s="88">
        <v>30</v>
      </c>
      <c r="D11" s="118" t="s">
        <v>7</v>
      </c>
      <c r="E11" s="90">
        <v>2.5</v>
      </c>
      <c r="F11" s="89" t="s">
        <v>7</v>
      </c>
      <c r="G11" s="91">
        <v>6</v>
      </c>
      <c r="H11" s="3">
        <v>101</v>
      </c>
    </row>
    <row r="12" spans="1:8">
      <c r="A12" s="86">
        <v>10</v>
      </c>
      <c r="B12" s="87" t="s">
        <v>3</v>
      </c>
      <c r="C12" s="88">
        <v>30</v>
      </c>
      <c r="D12" s="118" t="s">
        <v>7</v>
      </c>
      <c r="E12" s="90">
        <v>3</v>
      </c>
      <c r="F12" s="89" t="s">
        <v>7</v>
      </c>
      <c r="G12" s="91">
        <v>6</v>
      </c>
      <c r="H12" s="3">
        <v>89</v>
      </c>
    </row>
    <row r="13" spans="1:8">
      <c r="A13" s="86">
        <v>11</v>
      </c>
      <c r="B13" s="87" t="s">
        <v>0</v>
      </c>
      <c r="C13" s="88">
        <v>30</v>
      </c>
      <c r="D13" s="118" t="s">
        <v>7</v>
      </c>
      <c r="E13" s="90">
        <v>3</v>
      </c>
      <c r="F13" s="89" t="s">
        <v>7</v>
      </c>
      <c r="G13" s="91">
        <v>6</v>
      </c>
      <c r="H13" s="3" t="s">
        <v>4</v>
      </c>
    </row>
    <row r="14" spans="1:8">
      <c r="A14" s="86">
        <v>12</v>
      </c>
      <c r="B14" s="87" t="s">
        <v>0</v>
      </c>
      <c r="C14" s="88">
        <v>30</v>
      </c>
      <c r="D14" s="118" t="s">
        <v>7</v>
      </c>
      <c r="E14" s="90">
        <v>3.5</v>
      </c>
      <c r="F14" s="89" t="s">
        <v>7</v>
      </c>
      <c r="G14" s="91">
        <v>6</v>
      </c>
      <c r="H14" s="3">
        <v>173</v>
      </c>
    </row>
    <row r="15" spans="1:8">
      <c r="A15" s="86">
        <v>13</v>
      </c>
      <c r="B15" s="87" t="s">
        <v>0</v>
      </c>
      <c r="C15" s="88">
        <v>30</v>
      </c>
      <c r="D15" s="118" t="s">
        <v>7</v>
      </c>
      <c r="E15" s="90">
        <v>4</v>
      </c>
      <c r="F15" s="89" t="s">
        <v>7</v>
      </c>
      <c r="G15" s="91">
        <v>6</v>
      </c>
      <c r="H15" s="3">
        <v>1</v>
      </c>
    </row>
    <row r="16" spans="1:8">
      <c r="A16" s="86">
        <v>14</v>
      </c>
      <c r="B16" s="87" t="s">
        <v>1</v>
      </c>
      <c r="C16" s="88">
        <v>30</v>
      </c>
      <c r="D16" s="118" t="s">
        <v>7</v>
      </c>
      <c r="E16" s="90">
        <v>5</v>
      </c>
      <c r="F16" s="89" t="s">
        <v>7</v>
      </c>
      <c r="G16" s="91">
        <v>6</v>
      </c>
      <c r="H16" s="3">
        <v>96</v>
      </c>
    </row>
    <row r="17" spans="1:8">
      <c r="A17" s="86">
        <v>15</v>
      </c>
      <c r="B17" s="87" t="s">
        <v>3</v>
      </c>
      <c r="C17" s="88">
        <v>30</v>
      </c>
      <c r="D17" s="118" t="s">
        <v>7</v>
      </c>
      <c r="E17" s="90">
        <v>6</v>
      </c>
      <c r="F17" s="89" t="s">
        <v>7</v>
      </c>
      <c r="G17" s="91">
        <v>6</v>
      </c>
      <c r="H17" s="3">
        <v>8</v>
      </c>
    </row>
    <row r="18" spans="1:8">
      <c r="A18" s="86">
        <v>16</v>
      </c>
      <c r="B18" s="87" t="s">
        <v>0</v>
      </c>
      <c r="C18" s="88">
        <v>30</v>
      </c>
      <c r="D18" s="118" t="s">
        <v>7</v>
      </c>
      <c r="E18" s="90">
        <v>6</v>
      </c>
      <c r="F18" s="89" t="s">
        <v>7</v>
      </c>
      <c r="G18" s="91">
        <v>6</v>
      </c>
      <c r="H18" s="3">
        <v>110</v>
      </c>
    </row>
    <row r="19" spans="1:8">
      <c r="A19" s="80">
        <v>17</v>
      </c>
      <c r="B19" s="81" t="s">
        <v>0</v>
      </c>
      <c r="C19" s="82">
        <v>40</v>
      </c>
      <c r="D19" s="117" t="s">
        <v>7</v>
      </c>
      <c r="E19" s="84">
        <v>1.5</v>
      </c>
      <c r="F19" s="83" t="s">
        <v>7</v>
      </c>
      <c r="G19" s="85">
        <v>6</v>
      </c>
      <c r="H19" s="3">
        <v>95</v>
      </c>
    </row>
    <row r="20" spans="1:8">
      <c r="A20" s="80">
        <v>18</v>
      </c>
      <c r="B20" s="81" t="s">
        <v>1</v>
      </c>
      <c r="C20" s="82">
        <v>40</v>
      </c>
      <c r="D20" s="117" t="s">
        <v>7</v>
      </c>
      <c r="E20" s="84">
        <v>2.5</v>
      </c>
      <c r="F20" s="83" t="s">
        <v>7</v>
      </c>
      <c r="G20" s="85">
        <v>6</v>
      </c>
      <c r="H20" s="3">
        <v>233</v>
      </c>
    </row>
    <row r="21" spans="1:8">
      <c r="A21" s="80">
        <v>19</v>
      </c>
      <c r="B21" s="81" t="s">
        <v>0</v>
      </c>
      <c r="C21" s="82">
        <v>40</v>
      </c>
      <c r="D21" s="117" t="s">
        <v>7</v>
      </c>
      <c r="E21" s="84">
        <v>3</v>
      </c>
      <c r="F21" s="83" t="s">
        <v>7</v>
      </c>
      <c r="G21" s="85">
        <v>6</v>
      </c>
      <c r="H21" s="3">
        <v>45</v>
      </c>
    </row>
    <row r="22" spans="1:8">
      <c r="A22" s="80">
        <v>20</v>
      </c>
      <c r="B22" s="81" t="s">
        <v>0</v>
      </c>
      <c r="C22" s="82">
        <v>40</v>
      </c>
      <c r="D22" s="117" t="s">
        <v>7</v>
      </c>
      <c r="E22" s="84">
        <v>3.5</v>
      </c>
      <c r="F22" s="83" t="s">
        <v>7</v>
      </c>
      <c r="G22" s="85">
        <v>6</v>
      </c>
      <c r="H22" s="3">
        <v>182</v>
      </c>
    </row>
    <row r="23" spans="1:8">
      <c r="A23" s="80">
        <v>21</v>
      </c>
      <c r="B23" s="81" t="s">
        <v>3</v>
      </c>
      <c r="C23" s="82">
        <v>40</v>
      </c>
      <c r="D23" s="117" t="s">
        <v>7</v>
      </c>
      <c r="E23" s="84">
        <v>6</v>
      </c>
      <c r="F23" s="83" t="s">
        <v>7</v>
      </c>
      <c r="G23" s="85">
        <v>6</v>
      </c>
      <c r="H23" s="3">
        <v>65</v>
      </c>
    </row>
    <row r="24" spans="1:8">
      <c r="A24" s="80">
        <v>22</v>
      </c>
      <c r="B24" s="81" t="s">
        <v>0</v>
      </c>
      <c r="C24" s="82">
        <v>40</v>
      </c>
      <c r="D24" s="117" t="s">
        <v>7</v>
      </c>
      <c r="E24" s="84">
        <v>6</v>
      </c>
      <c r="F24" s="83" t="s">
        <v>7</v>
      </c>
      <c r="G24" s="85">
        <v>6</v>
      </c>
      <c r="H24" s="3">
        <v>6</v>
      </c>
    </row>
    <row r="25" spans="1:8">
      <c r="A25" s="86">
        <v>23</v>
      </c>
      <c r="B25" s="87" t="s">
        <v>1</v>
      </c>
      <c r="C25" s="88">
        <v>50</v>
      </c>
      <c r="D25" s="89" t="s">
        <v>7</v>
      </c>
      <c r="E25" s="90">
        <v>3.5</v>
      </c>
      <c r="F25" s="89" t="s">
        <v>7</v>
      </c>
      <c r="G25" s="91">
        <v>6</v>
      </c>
      <c r="H25" s="3">
        <v>86</v>
      </c>
    </row>
    <row r="26" spans="1:8">
      <c r="A26" s="86">
        <v>24</v>
      </c>
      <c r="B26" s="87" t="s">
        <v>3</v>
      </c>
      <c r="C26" s="88">
        <v>50</v>
      </c>
      <c r="D26" s="89" t="s">
        <v>7</v>
      </c>
      <c r="E26" s="90">
        <v>6</v>
      </c>
      <c r="F26" s="89" t="s">
        <v>7</v>
      </c>
      <c r="G26" s="91">
        <v>6</v>
      </c>
      <c r="H26" s="3">
        <v>50</v>
      </c>
    </row>
    <row r="27" spans="1:8" ht="17.25" thickBot="1">
      <c r="A27" s="119">
        <v>25</v>
      </c>
      <c r="B27" s="120" t="s">
        <v>1</v>
      </c>
      <c r="C27" s="121">
        <v>60</v>
      </c>
      <c r="D27" s="125" t="s">
        <v>7</v>
      </c>
      <c r="E27" s="123">
        <v>6</v>
      </c>
      <c r="F27" s="122" t="s">
        <v>7</v>
      </c>
      <c r="G27" s="124">
        <v>6</v>
      </c>
      <c r="H27" s="3">
        <v>66</v>
      </c>
    </row>
    <row r="29" spans="1:8">
      <c r="A29" s="4" t="s">
        <v>256</v>
      </c>
    </row>
  </sheetData>
  <sheetProtection sheet="1" objects="1" scenarios="1" selectLockedCells="1" autoFilter="0" selectUnlockedCells="1"/>
  <autoFilter ref="A2:H2">
    <filterColumn colId="2" showButton="0"/>
  </autoFilter>
  <customSheetViews>
    <customSheetView guid="{27D0EE1D-D708-42A1-BF58-0CD63FE82C11}" showAutoFilter="1" hiddenColumns="1">
      <selection activeCell="G11" sqref="G11"/>
      <pageMargins left="0.7" right="0.7" top="0.75" bottom="0.75" header="0.3" footer="0.3"/>
      <pageSetup paperSize="9" orientation="portrait" r:id="rId1"/>
      <autoFilter ref="A2:H2">
        <filterColumn colId="2" showButton="0"/>
      </autoFilter>
    </customSheetView>
  </customSheetViews>
  <mergeCells count="1">
    <mergeCell ref="C2:D2"/>
  </mergeCells>
  <phoneticPr fontId="1" type="noConversion"/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tabColor theme="9"/>
  </sheetPr>
  <dimension ref="A1:I6"/>
  <sheetViews>
    <sheetView workbookViewId="0">
      <selection activeCell="J12" sqref="J12"/>
    </sheetView>
  </sheetViews>
  <sheetFormatPr defaultRowHeight="16.5"/>
  <cols>
    <col min="2" max="2" width="6.625" hidden="1" customWidth="1"/>
    <col min="3" max="3" width="6.375" customWidth="1"/>
    <col min="4" max="4" width="3.875" style="1" hidden="1" customWidth="1"/>
    <col min="5" max="5" width="6.375" customWidth="1"/>
    <col min="6" max="6" width="3.875" style="1" hidden="1" customWidth="1"/>
    <col min="7" max="7" width="9" customWidth="1"/>
    <col min="9" max="9" width="9" style="10"/>
  </cols>
  <sheetData>
    <row r="1" spans="1:9" ht="26.25" customHeight="1" thickBot="1">
      <c r="A1" s="8" t="s">
        <v>43</v>
      </c>
      <c r="B1" s="8"/>
      <c r="C1" s="9"/>
      <c r="D1" s="4"/>
      <c r="E1" s="6"/>
      <c r="F1" s="4"/>
      <c r="G1" s="6"/>
      <c r="H1" s="3"/>
    </row>
    <row r="2" spans="1:9" ht="17.25" thickBot="1">
      <c r="A2" s="179" t="s">
        <v>44</v>
      </c>
      <c r="B2" s="180" t="s">
        <v>6</v>
      </c>
      <c r="C2" s="192" t="s">
        <v>10</v>
      </c>
      <c r="D2" s="190"/>
      <c r="E2" s="191"/>
      <c r="F2" s="181"/>
      <c r="G2" s="182" t="s">
        <v>11</v>
      </c>
      <c r="H2" s="183" t="s">
        <v>8</v>
      </c>
      <c r="I2" s="11" t="s">
        <v>9</v>
      </c>
    </row>
    <row r="3" spans="1:9">
      <c r="A3" s="126">
        <v>1</v>
      </c>
      <c r="B3" s="127" t="s">
        <v>0</v>
      </c>
      <c r="C3" s="128">
        <v>25</v>
      </c>
      <c r="D3" s="129" t="s">
        <v>7</v>
      </c>
      <c r="E3" s="130">
        <v>25</v>
      </c>
      <c r="F3" s="129" t="s">
        <v>7</v>
      </c>
      <c r="G3" s="131">
        <v>4</v>
      </c>
      <c r="H3" s="132">
        <v>6</v>
      </c>
      <c r="I3" s="12">
        <v>11</v>
      </c>
    </row>
    <row r="4" spans="1:9" ht="17.25" thickBot="1">
      <c r="A4" s="133">
        <v>2</v>
      </c>
      <c r="B4" s="134" t="s">
        <v>0</v>
      </c>
      <c r="C4" s="135">
        <v>40</v>
      </c>
      <c r="D4" s="136" t="s">
        <v>7</v>
      </c>
      <c r="E4" s="137">
        <v>40</v>
      </c>
      <c r="F4" s="136" t="s">
        <v>7</v>
      </c>
      <c r="G4" s="138">
        <v>6</v>
      </c>
      <c r="H4" s="139">
        <v>6</v>
      </c>
      <c r="I4" s="12">
        <v>6</v>
      </c>
    </row>
    <row r="5" spans="1:9">
      <c r="A5" s="13"/>
      <c r="B5" s="13"/>
      <c r="C5" s="13"/>
      <c r="D5" s="14"/>
      <c r="E5" s="13"/>
      <c r="F5" s="14"/>
      <c r="G5" s="13"/>
      <c r="H5" s="13"/>
    </row>
    <row r="6" spans="1:9">
      <c r="A6" s="4" t="s">
        <v>260</v>
      </c>
    </row>
  </sheetData>
  <sheetProtection sheet="1" objects="1" scenarios="1" autoFilter="0"/>
  <customSheetViews>
    <customSheetView guid="{27D0EE1D-D708-42A1-BF58-0CD63FE82C11}" hiddenColumns="1">
      <selection activeCell="E3" sqref="E3"/>
      <pageMargins left="0.7" right="0.7" top="0.75" bottom="0.75" header="0.3" footer="0.3"/>
      <pageSetup paperSize="9" orientation="portrait" r:id="rId1"/>
    </customSheetView>
  </customSheetViews>
  <mergeCells count="1">
    <mergeCell ref="C2:E2"/>
  </mergeCells>
  <phoneticPr fontId="1" type="noConversion"/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tabColor theme="9"/>
  </sheetPr>
  <dimension ref="A1:L132"/>
  <sheetViews>
    <sheetView workbookViewId="0">
      <selection activeCell="A6" sqref="A6"/>
    </sheetView>
  </sheetViews>
  <sheetFormatPr defaultRowHeight="16.5"/>
  <cols>
    <col min="1" max="1" width="9" style="93"/>
    <col min="2" max="2" width="0" style="49" hidden="1" customWidth="1"/>
    <col min="3" max="3" width="9" style="92"/>
    <col min="4" max="4" width="0" style="21" hidden="1" customWidth="1"/>
    <col min="5" max="5" width="9" style="92"/>
    <col min="6" max="6" width="3.875" style="21" hidden="1" customWidth="1"/>
    <col min="7" max="7" width="9.625" style="54" customWidth="1"/>
    <col min="8" max="8" width="3.875" style="21" hidden="1" customWidth="1"/>
    <col min="9" max="10" width="9.625" style="54" customWidth="1"/>
    <col min="11" max="11" width="9" style="3"/>
    <col min="12" max="16384" width="9" style="49"/>
  </cols>
  <sheetData>
    <row r="1" spans="1:11" ht="26.25" customHeight="1" thickBot="1">
      <c r="A1" s="196" t="s">
        <v>67</v>
      </c>
      <c r="B1" s="197"/>
      <c r="C1" s="197"/>
      <c r="D1" s="197"/>
      <c r="E1" s="197"/>
    </row>
    <row r="2" spans="1:11" ht="17.25" thickBot="1">
      <c r="A2" s="173" t="s">
        <v>60</v>
      </c>
      <c r="B2" s="174" t="s">
        <v>64</v>
      </c>
      <c r="C2" s="193" t="s">
        <v>57</v>
      </c>
      <c r="D2" s="194"/>
      <c r="E2" s="195"/>
      <c r="F2" s="175"/>
      <c r="G2" s="176" t="s">
        <v>58</v>
      </c>
      <c r="H2" s="175"/>
      <c r="I2" s="177" t="s">
        <v>59</v>
      </c>
      <c r="J2" s="178" t="s">
        <v>258</v>
      </c>
    </row>
    <row r="3" spans="1:11">
      <c r="A3" s="94">
        <v>1</v>
      </c>
      <c r="B3" s="95" t="s">
        <v>15</v>
      </c>
      <c r="C3" s="96">
        <v>12.7</v>
      </c>
      <c r="D3" s="97" t="s">
        <v>16</v>
      </c>
      <c r="E3" s="98">
        <v>12.7</v>
      </c>
      <c r="F3" s="97" t="s">
        <v>16</v>
      </c>
      <c r="G3" s="99">
        <v>1.5</v>
      </c>
      <c r="H3" s="97" t="s">
        <v>16</v>
      </c>
      <c r="I3" s="100">
        <v>6</v>
      </c>
      <c r="J3" s="169"/>
      <c r="K3" s="3">
        <f xml:space="preserve"> 30</f>
        <v>30</v>
      </c>
    </row>
    <row r="4" spans="1:11">
      <c r="A4" s="101">
        <v>2</v>
      </c>
      <c r="B4" s="102" t="s">
        <v>1</v>
      </c>
      <c r="C4" s="103">
        <v>15</v>
      </c>
      <c r="D4" s="104" t="s">
        <v>16</v>
      </c>
      <c r="E4" s="105">
        <v>15</v>
      </c>
      <c r="F4" s="104" t="s">
        <v>16</v>
      </c>
      <c r="G4" s="106">
        <v>1</v>
      </c>
      <c r="H4" s="104" t="s">
        <v>16</v>
      </c>
      <c r="I4" s="107">
        <v>6</v>
      </c>
      <c r="J4" s="169"/>
      <c r="K4" s="3">
        <f xml:space="preserve"> 2</f>
        <v>2</v>
      </c>
    </row>
    <row r="5" spans="1:11">
      <c r="A5" s="23">
        <v>3</v>
      </c>
      <c r="B5" s="20" t="s">
        <v>1</v>
      </c>
      <c r="C5" s="26">
        <v>17.8</v>
      </c>
      <c r="D5" s="19" t="s">
        <v>16</v>
      </c>
      <c r="E5" s="27">
        <v>17.8</v>
      </c>
      <c r="F5" s="19" t="s">
        <v>16</v>
      </c>
      <c r="G5" s="28">
        <v>0.57999999999999996</v>
      </c>
      <c r="H5" s="19" t="s">
        <v>16</v>
      </c>
      <c r="I5" s="25">
        <v>6</v>
      </c>
      <c r="J5" s="169"/>
      <c r="K5" s="3" t="s">
        <v>17</v>
      </c>
    </row>
    <row r="6" spans="1:11">
      <c r="A6" s="101">
        <v>4</v>
      </c>
      <c r="B6" s="102" t="s">
        <v>15</v>
      </c>
      <c r="C6" s="103">
        <v>18</v>
      </c>
      <c r="D6" s="104" t="s">
        <v>16</v>
      </c>
      <c r="E6" s="105">
        <v>18</v>
      </c>
      <c r="F6" s="104" t="s">
        <v>16</v>
      </c>
      <c r="G6" s="106">
        <v>0.5</v>
      </c>
      <c r="H6" s="104" t="s">
        <v>16</v>
      </c>
      <c r="I6" s="107">
        <v>6</v>
      </c>
      <c r="J6" s="169"/>
      <c r="K6" s="3">
        <f xml:space="preserve"> 12</f>
        <v>12</v>
      </c>
    </row>
    <row r="7" spans="1:11">
      <c r="A7" s="23">
        <v>5</v>
      </c>
      <c r="B7" s="20" t="s">
        <v>18</v>
      </c>
      <c r="C7" s="26">
        <v>19</v>
      </c>
      <c r="D7" s="19" t="s">
        <v>16</v>
      </c>
      <c r="E7" s="27">
        <v>19</v>
      </c>
      <c r="F7" s="19" t="s">
        <v>16</v>
      </c>
      <c r="G7" s="28">
        <v>1</v>
      </c>
      <c r="H7" s="19" t="s">
        <v>16</v>
      </c>
      <c r="I7" s="25">
        <v>6</v>
      </c>
      <c r="J7" s="169"/>
      <c r="K7" s="3">
        <f xml:space="preserve"> 6+115</f>
        <v>121</v>
      </c>
    </row>
    <row r="8" spans="1:11">
      <c r="A8" s="23">
        <v>6</v>
      </c>
      <c r="B8" s="20" t="s">
        <v>18</v>
      </c>
      <c r="C8" s="26">
        <v>19</v>
      </c>
      <c r="D8" s="19" t="s">
        <v>16</v>
      </c>
      <c r="E8" s="27">
        <v>19</v>
      </c>
      <c r="F8" s="19" t="s">
        <v>16</v>
      </c>
      <c r="G8" s="28">
        <v>1.2</v>
      </c>
      <c r="H8" s="19" t="s">
        <v>16</v>
      </c>
      <c r="I8" s="25">
        <v>5.8</v>
      </c>
      <c r="J8" s="169"/>
      <c r="K8" s="3" t="s">
        <v>19</v>
      </c>
    </row>
    <row r="9" spans="1:11">
      <c r="A9" s="23">
        <v>7</v>
      </c>
      <c r="B9" s="20" t="s">
        <v>18</v>
      </c>
      <c r="C9" s="26">
        <v>19</v>
      </c>
      <c r="D9" s="19" t="s">
        <v>16</v>
      </c>
      <c r="E9" s="27">
        <v>19</v>
      </c>
      <c r="F9" s="19" t="s">
        <v>16</v>
      </c>
      <c r="G9" s="28">
        <v>1.2</v>
      </c>
      <c r="H9" s="19" t="s">
        <v>16</v>
      </c>
      <c r="I9" s="25">
        <v>6.1</v>
      </c>
      <c r="J9" s="169"/>
      <c r="K9" s="3" t="s">
        <v>20</v>
      </c>
    </row>
    <row r="10" spans="1:11">
      <c r="A10" s="23">
        <v>8</v>
      </c>
      <c r="B10" s="20" t="s">
        <v>18</v>
      </c>
      <c r="C10" s="26">
        <v>19</v>
      </c>
      <c r="D10" s="19" t="s">
        <v>16</v>
      </c>
      <c r="E10" s="27">
        <v>19</v>
      </c>
      <c r="F10" s="19" t="s">
        <v>16</v>
      </c>
      <c r="G10" s="28">
        <v>1.25</v>
      </c>
      <c r="H10" s="19" t="s">
        <v>16</v>
      </c>
      <c r="I10" s="25">
        <v>6</v>
      </c>
      <c r="J10" s="169"/>
      <c r="K10" s="3">
        <f xml:space="preserve"> 71</f>
        <v>71</v>
      </c>
    </row>
    <row r="11" spans="1:11">
      <c r="A11" s="23">
        <v>9</v>
      </c>
      <c r="B11" s="20" t="s">
        <v>18</v>
      </c>
      <c r="C11" s="26">
        <v>19</v>
      </c>
      <c r="D11" s="19" t="s">
        <v>16</v>
      </c>
      <c r="E11" s="27">
        <v>19</v>
      </c>
      <c r="F11" s="19" t="s">
        <v>16</v>
      </c>
      <c r="G11" s="28">
        <v>1.5</v>
      </c>
      <c r="H11" s="19" t="s">
        <v>16</v>
      </c>
      <c r="I11" s="25">
        <v>6</v>
      </c>
      <c r="J11" s="169"/>
      <c r="K11" s="3">
        <f xml:space="preserve"> 92</f>
        <v>92</v>
      </c>
    </row>
    <row r="12" spans="1:11">
      <c r="A12" s="23">
        <v>10</v>
      </c>
      <c r="B12" s="20" t="s">
        <v>18</v>
      </c>
      <c r="C12" s="26">
        <v>19</v>
      </c>
      <c r="D12" s="19" t="s">
        <v>16</v>
      </c>
      <c r="E12" s="27">
        <v>19</v>
      </c>
      <c r="F12" s="19" t="s">
        <v>16</v>
      </c>
      <c r="G12" s="28">
        <v>1.5</v>
      </c>
      <c r="H12" s="19" t="s">
        <v>16</v>
      </c>
      <c r="I12" s="25">
        <v>6</v>
      </c>
      <c r="J12" s="169"/>
      <c r="K12" s="3">
        <f xml:space="preserve"> 107+11</f>
        <v>118</v>
      </c>
    </row>
    <row r="13" spans="1:11">
      <c r="A13" s="23">
        <v>11</v>
      </c>
      <c r="B13" s="20" t="s">
        <v>21</v>
      </c>
      <c r="C13" s="26">
        <v>19</v>
      </c>
      <c r="D13" s="19" t="s">
        <v>16</v>
      </c>
      <c r="E13" s="27">
        <v>19</v>
      </c>
      <c r="F13" s="19" t="s">
        <v>16</v>
      </c>
      <c r="G13" s="28">
        <v>1.65</v>
      </c>
      <c r="H13" s="19" t="s">
        <v>16</v>
      </c>
      <c r="I13" s="25">
        <v>6.1</v>
      </c>
      <c r="J13" s="169"/>
      <c r="K13" s="3" t="s">
        <v>22</v>
      </c>
    </row>
    <row r="14" spans="1:11">
      <c r="A14" s="23">
        <v>12</v>
      </c>
      <c r="B14" s="20" t="s">
        <v>18</v>
      </c>
      <c r="C14" s="26">
        <v>19</v>
      </c>
      <c r="D14" s="19" t="s">
        <v>16</v>
      </c>
      <c r="E14" s="27">
        <v>19</v>
      </c>
      <c r="F14" s="19" t="s">
        <v>16</v>
      </c>
      <c r="G14" s="28">
        <v>1.65</v>
      </c>
      <c r="H14" s="19" t="s">
        <v>16</v>
      </c>
      <c r="I14" s="25">
        <v>6</v>
      </c>
      <c r="J14" s="169"/>
      <c r="K14" s="3">
        <f xml:space="preserve"> 57</f>
        <v>57</v>
      </c>
    </row>
    <row r="15" spans="1:11">
      <c r="A15" s="23">
        <v>13</v>
      </c>
      <c r="B15" s="20" t="s">
        <v>18</v>
      </c>
      <c r="C15" s="26">
        <v>19</v>
      </c>
      <c r="D15" s="19" t="s">
        <v>16</v>
      </c>
      <c r="E15" s="27">
        <v>19</v>
      </c>
      <c r="F15" s="19" t="s">
        <v>16</v>
      </c>
      <c r="G15" s="28">
        <v>1.65</v>
      </c>
      <c r="H15" s="19" t="s">
        <v>16</v>
      </c>
      <c r="I15" s="25">
        <v>6</v>
      </c>
      <c r="J15" s="169"/>
      <c r="K15" s="3" t="s">
        <v>23</v>
      </c>
    </row>
    <row r="16" spans="1:11">
      <c r="A16" s="23">
        <v>14</v>
      </c>
      <c r="B16" s="20" t="s">
        <v>18</v>
      </c>
      <c r="C16" s="26">
        <v>19</v>
      </c>
      <c r="D16" s="19" t="s">
        <v>16</v>
      </c>
      <c r="E16" s="27">
        <v>19</v>
      </c>
      <c r="F16" s="19" t="s">
        <v>16</v>
      </c>
      <c r="G16" s="28">
        <v>1.65</v>
      </c>
      <c r="H16" s="19" t="s">
        <v>16</v>
      </c>
      <c r="I16" s="25">
        <v>6.1</v>
      </c>
      <c r="J16" s="169"/>
      <c r="K16" s="3" t="s">
        <v>24</v>
      </c>
    </row>
    <row r="17" spans="1:11">
      <c r="A17" s="101">
        <v>15</v>
      </c>
      <c r="B17" s="102" t="s">
        <v>18</v>
      </c>
      <c r="C17" s="103">
        <v>20</v>
      </c>
      <c r="D17" s="104" t="s">
        <v>16</v>
      </c>
      <c r="E17" s="105">
        <v>20</v>
      </c>
      <c r="F17" s="104" t="s">
        <v>16</v>
      </c>
      <c r="G17" s="106">
        <v>1</v>
      </c>
      <c r="H17" s="104" t="s">
        <v>16</v>
      </c>
      <c r="I17" s="107">
        <v>6</v>
      </c>
      <c r="J17" s="169"/>
      <c r="K17" s="3">
        <f xml:space="preserve"> 14</f>
        <v>14</v>
      </c>
    </row>
    <row r="18" spans="1:11">
      <c r="A18" s="101">
        <v>16</v>
      </c>
      <c r="B18" s="102" t="s">
        <v>25</v>
      </c>
      <c r="C18" s="103">
        <v>20</v>
      </c>
      <c r="D18" s="104" t="s">
        <v>16</v>
      </c>
      <c r="E18" s="105">
        <v>20</v>
      </c>
      <c r="F18" s="104" t="s">
        <v>16</v>
      </c>
      <c r="G18" s="106">
        <v>1.2</v>
      </c>
      <c r="H18" s="104" t="s">
        <v>16</v>
      </c>
      <c r="I18" s="107">
        <v>6</v>
      </c>
      <c r="J18" s="169"/>
      <c r="K18" s="3">
        <f xml:space="preserve"> 2</f>
        <v>2</v>
      </c>
    </row>
    <row r="19" spans="1:11">
      <c r="A19" s="101">
        <v>17</v>
      </c>
      <c r="B19" s="102" t="s">
        <v>26</v>
      </c>
      <c r="C19" s="103">
        <v>20</v>
      </c>
      <c r="D19" s="104" t="s">
        <v>16</v>
      </c>
      <c r="E19" s="105">
        <v>20</v>
      </c>
      <c r="F19" s="104" t="s">
        <v>16</v>
      </c>
      <c r="G19" s="106">
        <v>1.2</v>
      </c>
      <c r="H19" s="104" t="s">
        <v>16</v>
      </c>
      <c r="I19" s="107">
        <v>6</v>
      </c>
      <c r="J19" s="169"/>
      <c r="K19" s="3">
        <f xml:space="preserve"> 41</f>
        <v>41</v>
      </c>
    </row>
    <row r="20" spans="1:11">
      <c r="A20" s="101">
        <v>18</v>
      </c>
      <c r="B20" s="102" t="s">
        <v>15</v>
      </c>
      <c r="C20" s="103">
        <v>20</v>
      </c>
      <c r="D20" s="104" t="s">
        <v>16</v>
      </c>
      <c r="E20" s="105">
        <v>20</v>
      </c>
      <c r="F20" s="104" t="s">
        <v>16</v>
      </c>
      <c r="G20" s="106">
        <v>1.2</v>
      </c>
      <c r="H20" s="104" t="s">
        <v>16</v>
      </c>
      <c r="I20" s="107">
        <v>6</v>
      </c>
      <c r="J20" s="169"/>
      <c r="K20" s="3">
        <f xml:space="preserve"> 5</f>
        <v>5</v>
      </c>
    </row>
    <row r="21" spans="1:11">
      <c r="A21" s="101">
        <v>19</v>
      </c>
      <c r="B21" s="102" t="s">
        <v>18</v>
      </c>
      <c r="C21" s="103">
        <v>20</v>
      </c>
      <c r="D21" s="104" t="s">
        <v>16</v>
      </c>
      <c r="E21" s="105">
        <v>20</v>
      </c>
      <c r="F21" s="104" t="s">
        <v>16</v>
      </c>
      <c r="G21" s="106">
        <v>1.2</v>
      </c>
      <c r="H21" s="104" t="s">
        <v>16</v>
      </c>
      <c r="I21" s="107">
        <v>6.05</v>
      </c>
      <c r="J21" s="169"/>
      <c r="K21" s="3" t="s">
        <v>27</v>
      </c>
    </row>
    <row r="22" spans="1:11">
      <c r="A22" s="101">
        <v>20</v>
      </c>
      <c r="B22" s="102" t="s">
        <v>18</v>
      </c>
      <c r="C22" s="103">
        <v>20</v>
      </c>
      <c r="D22" s="104" t="s">
        <v>16</v>
      </c>
      <c r="E22" s="105">
        <v>20</v>
      </c>
      <c r="F22" s="104" t="s">
        <v>16</v>
      </c>
      <c r="G22" s="106">
        <v>1.2</v>
      </c>
      <c r="H22" s="104" t="s">
        <v>16</v>
      </c>
      <c r="I22" s="107">
        <v>6</v>
      </c>
      <c r="J22" s="169"/>
      <c r="K22" s="3">
        <f xml:space="preserve"> 151+156</f>
        <v>307</v>
      </c>
    </row>
    <row r="23" spans="1:11">
      <c r="A23" s="101">
        <v>21</v>
      </c>
      <c r="B23" s="108" t="s">
        <v>25</v>
      </c>
      <c r="C23" s="103">
        <v>20</v>
      </c>
      <c r="D23" s="104" t="s">
        <v>16</v>
      </c>
      <c r="E23" s="105">
        <v>20</v>
      </c>
      <c r="F23" s="104" t="s">
        <v>16</v>
      </c>
      <c r="G23" s="106">
        <v>1.5</v>
      </c>
      <c r="H23" s="104" t="s">
        <v>16</v>
      </c>
      <c r="I23" s="107">
        <v>6</v>
      </c>
      <c r="J23" s="169"/>
      <c r="K23" s="21">
        <f xml:space="preserve"> 11</f>
        <v>11</v>
      </c>
    </row>
    <row r="24" spans="1:11">
      <c r="A24" s="101">
        <v>22</v>
      </c>
      <c r="B24" s="102" t="s">
        <v>18</v>
      </c>
      <c r="C24" s="103">
        <v>20</v>
      </c>
      <c r="D24" s="104" t="s">
        <v>16</v>
      </c>
      <c r="E24" s="105">
        <v>20</v>
      </c>
      <c r="F24" s="104" t="s">
        <v>16</v>
      </c>
      <c r="G24" s="106">
        <v>1.65</v>
      </c>
      <c r="H24" s="104" t="s">
        <v>16</v>
      </c>
      <c r="I24" s="107">
        <v>6.1</v>
      </c>
      <c r="J24" s="169"/>
      <c r="K24" s="21">
        <f xml:space="preserve"> 35</f>
        <v>35</v>
      </c>
    </row>
    <row r="25" spans="1:11">
      <c r="A25" s="101">
        <v>23</v>
      </c>
      <c r="B25" s="102" t="s">
        <v>25</v>
      </c>
      <c r="C25" s="103">
        <v>20</v>
      </c>
      <c r="D25" s="104" t="s">
        <v>16</v>
      </c>
      <c r="E25" s="105">
        <v>20</v>
      </c>
      <c r="F25" s="104" t="s">
        <v>16</v>
      </c>
      <c r="G25" s="106">
        <v>1.65</v>
      </c>
      <c r="H25" s="104" t="s">
        <v>16</v>
      </c>
      <c r="I25" s="107">
        <v>6.14</v>
      </c>
      <c r="J25" s="169"/>
      <c r="K25" s="21">
        <f xml:space="preserve"> 1</f>
        <v>1</v>
      </c>
    </row>
    <row r="26" spans="1:11">
      <c r="A26" s="101">
        <v>24</v>
      </c>
      <c r="B26" s="102" t="s">
        <v>18</v>
      </c>
      <c r="C26" s="103">
        <v>22</v>
      </c>
      <c r="D26" s="104" t="s">
        <v>16</v>
      </c>
      <c r="E26" s="105">
        <v>22</v>
      </c>
      <c r="F26" s="104" t="s">
        <v>16</v>
      </c>
      <c r="G26" s="106">
        <v>1.5</v>
      </c>
      <c r="H26" s="104" t="s">
        <v>16</v>
      </c>
      <c r="I26" s="107">
        <v>6</v>
      </c>
      <c r="J26" s="169"/>
      <c r="K26" s="21">
        <f xml:space="preserve"> 127</f>
        <v>127</v>
      </c>
    </row>
    <row r="27" spans="1:11">
      <c r="A27" s="101">
        <v>25</v>
      </c>
      <c r="B27" s="102" t="s">
        <v>18</v>
      </c>
      <c r="C27" s="103">
        <v>22</v>
      </c>
      <c r="D27" s="104" t="s">
        <v>16</v>
      </c>
      <c r="E27" s="105">
        <v>22</v>
      </c>
      <c r="F27" s="104" t="s">
        <v>16</v>
      </c>
      <c r="G27" s="106">
        <v>1.5</v>
      </c>
      <c r="H27" s="104" t="s">
        <v>16</v>
      </c>
      <c r="I27" s="107">
        <v>6</v>
      </c>
      <c r="J27" s="169"/>
      <c r="K27" s="21">
        <v>21</v>
      </c>
    </row>
    <row r="28" spans="1:11">
      <c r="A28" s="23">
        <v>26</v>
      </c>
      <c r="B28" s="20" t="s">
        <v>28</v>
      </c>
      <c r="C28" s="26">
        <v>25</v>
      </c>
      <c r="D28" s="19" t="s">
        <v>16</v>
      </c>
      <c r="E28" s="27">
        <v>25</v>
      </c>
      <c r="F28" s="19" t="s">
        <v>16</v>
      </c>
      <c r="G28" s="28">
        <v>0.5</v>
      </c>
      <c r="H28" s="19" t="s">
        <v>16</v>
      </c>
      <c r="I28" s="25">
        <v>6</v>
      </c>
      <c r="J28" s="169"/>
      <c r="K28" s="21" t="s">
        <v>45</v>
      </c>
    </row>
    <row r="29" spans="1:11">
      <c r="A29" s="23">
        <v>27</v>
      </c>
      <c r="B29" s="20" t="s">
        <v>28</v>
      </c>
      <c r="C29" s="26">
        <v>25</v>
      </c>
      <c r="D29" s="19" t="s">
        <v>16</v>
      </c>
      <c r="E29" s="27">
        <v>25</v>
      </c>
      <c r="F29" s="19" t="s">
        <v>16</v>
      </c>
      <c r="G29" s="28">
        <v>0.5</v>
      </c>
      <c r="H29" s="19" t="s">
        <v>16</v>
      </c>
      <c r="I29" s="25">
        <v>6</v>
      </c>
      <c r="J29" s="169"/>
      <c r="K29" s="21">
        <v>102</v>
      </c>
    </row>
    <row r="30" spans="1:11">
      <c r="A30" s="23">
        <v>28</v>
      </c>
      <c r="B30" s="20" t="s">
        <v>28</v>
      </c>
      <c r="C30" s="26">
        <v>25</v>
      </c>
      <c r="D30" s="19" t="s">
        <v>16</v>
      </c>
      <c r="E30" s="27">
        <v>25</v>
      </c>
      <c r="F30" s="19" t="s">
        <v>16</v>
      </c>
      <c r="G30" s="28">
        <v>0.57999999999999996</v>
      </c>
      <c r="H30" s="19" t="s">
        <v>16</v>
      </c>
      <c r="I30" s="25">
        <v>6</v>
      </c>
      <c r="J30" s="169"/>
      <c r="K30" s="21">
        <v>53</v>
      </c>
    </row>
    <row r="31" spans="1:11">
      <c r="A31" s="23">
        <v>29</v>
      </c>
      <c r="B31" s="20" t="s">
        <v>28</v>
      </c>
      <c r="C31" s="26">
        <v>25</v>
      </c>
      <c r="D31" s="19" t="s">
        <v>16</v>
      </c>
      <c r="E31" s="27">
        <v>25</v>
      </c>
      <c r="F31" s="19" t="s">
        <v>16</v>
      </c>
      <c r="G31" s="28">
        <v>0.57999999999999996</v>
      </c>
      <c r="H31" s="19" t="s">
        <v>16</v>
      </c>
      <c r="I31" s="25">
        <v>6</v>
      </c>
      <c r="J31" s="169"/>
      <c r="K31" s="21">
        <v>31</v>
      </c>
    </row>
    <row r="32" spans="1:11">
      <c r="A32" s="23">
        <v>30</v>
      </c>
      <c r="B32" s="20" t="s">
        <v>28</v>
      </c>
      <c r="C32" s="26">
        <v>25</v>
      </c>
      <c r="D32" s="19" t="s">
        <v>16</v>
      </c>
      <c r="E32" s="27">
        <v>25</v>
      </c>
      <c r="F32" s="19" t="s">
        <v>16</v>
      </c>
      <c r="G32" s="28">
        <v>0.7</v>
      </c>
      <c r="H32" s="19" t="s">
        <v>16</v>
      </c>
      <c r="I32" s="25">
        <v>6</v>
      </c>
      <c r="J32" s="169"/>
      <c r="K32" s="21" t="s">
        <v>46</v>
      </c>
    </row>
    <row r="33" spans="1:11">
      <c r="A33" s="23">
        <v>31</v>
      </c>
      <c r="B33" s="20" t="s">
        <v>28</v>
      </c>
      <c r="C33" s="26">
        <v>25</v>
      </c>
      <c r="D33" s="19" t="s">
        <v>16</v>
      </c>
      <c r="E33" s="27">
        <v>25</v>
      </c>
      <c r="F33" s="19" t="s">
        <v>16</v>
      </c>
      <c r="G33" s="28">
        <v>0.7</v>
      </c>
      <c r="H33" s="19" t="s">
        <v>16</v>
      </c>
      <c r="I33" s="25">
        <v>6</v>
      </c>
      <c r="J33" s="169"/>
      <c r="K33" s="21">
        <v>120</v>
      </c>
    </row>
    <row r="34" spans="1:11">
      <c r="A34" s="23">
        <v>32</v>
      </c>
      <c r="B34" s="20" t="s">
        <v>29</v>
      </c>
      <c r="C34" s="26">
        <v>25</v>
      </c>
      <c r="D34" s="19" t="s">
        <v>16</v>
      </c>
      <c r="E34" s="27">
        <v>25</v>
      </c>
      <c r="F34" s="19" t="s">
        <v>16</v>
      </c>
      <c r="G34" s="28">
        <v>1.2</v>
      </c>
      <c r="H34" s="19" t="s">
        <v>16</v>
      </c>
      <c r="I34" s="25">
        <v>6</v>
      </c>
      <c r="J34" s="169"/>
      <c r="K34" s="21">
        <v>571</v>
      </c>
    </row>
    <row r="35" spans="1:11">
      <c r="A35" s="23">
        <v>33</v>
      </c>
      <c r="B35" s="20" t="s">
        <v>29</v>
      </c>
      <c r="C35" s="26">
        <v>25</v>
      </c>
      <c r="D35" s="19" t="s">
        <v>16</v>
      </c>
      <c r="E35" s="27">
        <v>25</v>
      </c>
      <c r="F35" s="19" t="s">
        <v>16</v>
      </c>
      <c r="G35" s="28">
        <v>1.2</v>
      </c>
      <c r="H35" s="19" t="s">
        <v>16</v>
      </c>
      <c r="I35" s="25">
        <v>6.1</v>
      </c>
      <c r="J35" s="169"/>
      <c r="K35" s="21">
        <f xml:space="preserve"> 2</f>
        <v>2</v>
      </c>
    </row>
    <row r="36" spans="1:11">
      <c r="A36" s="23">
        <v>34</v>
      </c>
      <c r="B36" s="20" t="s">
        <v>25</v>
      </c>
      <c r="C36" s="26">
        <v>25</v>
      </c>
      <c r="D36" s="19" t="s">
        <v>16</v>
      </c>
      <c r="E36" s="27">
        <v>25</v>
      </c>
      <c r="F36" s="19" t="s">
        <v>16</v>
      </c>
      <c r="G36" s="28">
        <v>1.25</v>
      </c>
      <c r="H36" s="19" t="s">
        <v>16</v>
      </c>
      <c r="I36" s="25">
        <v>6.15</v>
      </c>
      <c r="J36" s="169"/>
      <c r="K36" s="21">
        <f xml:space="preserve"> 3</f>
        <v>3</v>
      </c>
    </row>
    <row r="37" spans="1:11">
      <c r="A37" s="23">
        <v>35</v>
      </c>
      <c r="B37" s="20" t="s">
        <v>29</v>
      </c>
      <c r="C37" s="26">
        <v>25</v>
      </c>
      <c r="D37" s="19" t="s">
        <v>16</v>
      </c>
      <c r="E37" s="27">
        <v>25</v>
      </c>
      <c r="F37" s="19" t="s">
        <v>16</v>
      </c>
      <c r="G37" s="28">
        <v>1.5</v>
      </c>
      <c r="H37" s="19" t="s">
        <v>16</v>
      </c>
      <c r="I37" s="25">
        <v>5.8</v>
      </c>
      <c r="J37" s="169"/>
      <c r="K37" s="21">
        <f xml:space="preserve"> 10</f>
        <v>10</v>
      </c>
    </row>
    <row r="38" spans="1:11">
      <c r="A38" s="23">
        <v>36</v>
      </c>
      <c r="B38" s="20" t="s">
        <v>29</v>
      </c>
      <c r="C38" s="26">
        <v>25</v>
      </c>
      <c r="D38" s="19" t="s">
        <v>16</v>
      </c>
      <c r="E38" s="27">
        <v>25</v>
      </c>
      <c r="F38" s="19" t="s">
        <v>16</v>
      </c>
      <c r="G38" s="28">
        <v>1.5</v>
      </c>
      <c r="H38" s="19" t="s">
        <v>16</v>
      </c>
      <c r="I38" s="25">
        <v>6</v>
      </c>
      <c r="J38" s="169"/>
      <c r="K38" s="21">
        <v>101</v>
      </c>
    </row>
    <row r="39" spans="1:11">
      <c r="A39" s="23">
        <v>37</v>
      </c>
      <c r="B39" s="20" t="s">
        <v>30</v>
      </c>
      <c r="C39" s="26">
        <v>25</v>
      </c>
      <c r="D39" s="19" t="s">
        <v>16</v>
      </c>
      <c r="E39" s="27">
        <v>25</v>
      </c>
      <c r="F39" s="19" t="s">
        <v>16</v>
      </c>
      <c r="G39" s="28">
        <v>1.65</v>
      </c>
      <c r="H39" s="19" t="s">
        <v>16</v>
      </c>
      <c r="I39" s="25">
        <v>6</v>
      </c>
      <c r="J39" s="169"/>
      <c r="K39" s="21">
        <v>3</v>
      </c>
    </row>
    <row r="40" spans="1:11">
      <c r="A40" s="23">
        <v>38</v>
      </c>
      <c r="B40" s="20" t="s">
        <v>29</v>
      </c>
      <c r="C40" s="26">
        <v>25</v>
      </c>
      <c r="D40" s="19" t="s">
        <v>16</v>
      </c>
      <c r="E40" s="27">
        <v>25</v>
      </c>
      <c r="F40" s="19" t="s">
        <v>16</v>
      </c>
      <c r="G40" s="28">
        <v>1.65</v>
      </c>
      <c r="H40" s="19" t="s">
        <v>16</v>
      </c>
      <c r="I40" s="25">
        <v>6</v>
      </c>
      <c r="J40" s="169"/>
      <c r="K40" s="21">
        <v>11</v>
      </c>
    </row>
    <row r="41" spans="1:11">
      <c r="A41" s="23">
        <v>39</v>
      </c>
      <c r="B41" s="20" t="s">
        <v>25</v>
      </c>
      <c r="C41" s="26">
        <v>25</v>
      </c>
      <c r="D41" s="19" t="s">
        <v>16</v>
      </c>
      <c r="E41" s="27">
        <v>25</v>
      </c>
      <c r="F41" s="19" t="s">
        <v>16</v>
      </c>
      <c r="G41" s="28">
        <v>1.65</v>
      </c>
      <c r="H41" s="19" t="s">
        <v>16</v>
      </c>
      <c r="I41" s="25">
        <v>6.1</v>
      </c>
      <c r="J41" s="169"/>
      <c r="K41" s="21">
        <f xml:space="preserve"> 7</f>
        <v>7</v>
      </c>
    </row>
    <row r="42" spans="1:11">
      <c r="A42" s="23">
        <v>40</v>
      </c>
      <c r="B42" s="20" t="s">
        <v>29</v>
      </c>
      <c r="C42" s="26">
        <v>25</v>
      </c>
      <c r="D42" s="19" t="s">
        <v>16</v>
      </c>
      <c r="E42" s="27">
        <v>25</v>
      </c>
      <c r="F42" s="19" t="s">
        <v>16</v>
      </c>
      <c r="G42" s="28">
        <v>1.65</v>
      </c>
      <c r="H42" s="19" t="s">
        <v>16</v>
      </c>
      <c r="I42" s="25">
        <v>6.1</v>
      </c>
      <c r="J42" s="169"/>
      <c r="K42" s="21">
        <f xml:space="preserve"> 129</f>
        <v>129</v>
      </c>
    </row>
    <row r="43" spans="1:11">
      <c r="A43" s="23">
        <v>41</v>
      </c>
      <c r="B43" s="20" t="s">
        <v>29</v>
      </c>
      <c r="C43" s="26">
        <v>25</v>
      </c>
      <c r="D43" s="19" t="s">
        <v>16</v>
      </c>
      <c r="E43" s="27">
        <v>25</v>
      </c>
      <c r="F43" s="19" t="s">
        <v>16</v>
      </c>
      <c r="G43" s="28">
        <v>1.65</v>
      </c>
      <c r="H43" s="19" t="s">
        <v>16</v>
      </c>
      <c r="I43" s="25">
        <v>6.12</v>
      </c>
      <c r="J43" s="169"/>
      <c r="K43" s="21">
        <f xml:space="preserve"> 6</f>
        <v>6</v>
      </c>
    </row>
    <row r="44" spans="1:11">
      <c r="A44" s="23">
        <v>42</v>
      </c>
      <c r="B44" s="20" t="s">
        <v>25</v>
      </c>
      <c r="C44" s="26">
        <v>25</v>
      </c>
      <c r="D44" s="19" t="s">
        <v>16</v>
      </c>
      <c r="E44" s="27">
        <v>25</v>
      </c>
      <c r="F44" s="19" t="s">
        <v>16</v>
      </c>
      <c r="G44" s="28">
        <v>1.65</v>
      </c>
      <c r="H44" s="19" t="s">
        <v>16</v>
      </c>
      <c r="I44" s="25">
        <v>6.15</v>
      </c>
      <c r="J44" s="169"/>
      <c r="K44" s="21">
        <f xml:space="preserve"> 9</f>
        <v>9</v>
      </c>
    </row>
    <row r="45" spans="1:11">
      <c r="A45" s="101">
        <v>43</v>
      </c>
      <c r="B45" s="102" t="s">
        <v>31</v>
      </c>
      <c r="C45" s="103">
        <v>25.4</v>
      </c>
      <c r="D45" s="104" t="s">
        <v>16</v>
      </c>
      <c r="E45" s="105">
        <v>25.4</v>
      </c>
      <c r="F45" s="104" t="s">
        <v>16</v>
      </c>
      <c r="G45" s="106">
        <v>1.25</v>
      </c>
      <c r="H45" s="104" t="s">
        <v>16</v>
      </c>
      <c r="I45" s="107">
        <v>6.15</v>
      </c>
      <c r="J45" s="169"/>
      <c r="K45" s="21">
        <f xml:space="preserve"> 1</f>
        <v>1</v>
      </c>
    </row>
    <row r="46" spans="1:11">
      <c r="A46" s="101">
        <v>44</v>
      </c>
      <c r="B46" s="102" t="s">
        <v>21</v>
      </c>
      <c r="C46" s="103">
        <v>25.4</v>
      </c>
      <c r="D46" s="104" t="s">
        <v>16</v>
      </c>
      <c r="E46" s="105">
        <v>25.4</v>
      </c>
      <c r="F46" s="104" t="s">
        <v>16</v>
      </c>
      <c r="G46" s="106">
        <v>1.5</v>
      </c>
      <c r="H46" s="104" t="s">
        <v>16</v>
      </c>
      <c r="I46" s="107">
        <v>6.1</v>
      </c>
      <c r="J46" s="169"/>
      <c r="K46" s="21">
        <v>62</v>
      </c>
    </row>
    <row r="47" spans="1:11">
      <c r="A47" s="101">
        <v>45</v>
      </c>
      <c r="B47" s="102" t="s">
        <v>21</v>
      </c>
      <c r="C47" s="103">
        <v>25.4</v>
      </c>
      <c r="D47" s="104" t="s">
        <v>16</v>
      </c>
      <c r="E47" s="105">
        <v>25.4</v>
      </c>
      <c r="F47" s="104" t="s">
        <v>16</v>
      </c>
      <c r="G47" s="106">
        <v>1.65</v>
      </c>
      <c r="H47" s="104" t="s">
        <v>16</v>
      </c>
      <c r="I47" s="107">
        <v>6.1</v>
      </c>
      <c r="J47" s="169"/>
      <c r="K47" s="21">
        <v>118</v>
      </c>
    </row>
    <row r="48" spans="1:11">
      <c r="A48" s="101">
        <v>46</v>
      </c>
      <c r="B48" s="102" t="s">
        <v>29</v>
      </c>
      <c r="C48" s="103">
        <v>25.4</v>
      </c>
      <c r="D48" s="104" t="s">
        <v>16</v>
      </c>
      <c r="E48" s="105">
        <v>25.4</v>
      </c>
      <c r="F48" s="104" t="s">
        <v>16</v>
      </c>
      <c r="G48" s="106">
        <v>1.65</v>
      </c>
      <c r="H48" s="104" t="s">
        <v>16</v>
      </c>
      <c r="I48" s="107">
        <v>6.15</v>
      </c>
      <c r="J48" s="169"/>
      <c r="K48" s="21">
        <f xml:space="preserve"> 19</f>
        <v>19</v>
      </c>
    </row>
    <row r="49" spans="1:11">
      <c r="A49" s="23">
        <v>47</v>
      </c>
      <c r="B49" s="20" t="s">
        <v>29</v>
      </c>
      <c r="C49" s="26">
        <v>30</v>
      </c>
      <c r="D49" s="19" t="s">
        <v>16</v>
      </c>
      <c r="E49" s="27">
        <v>30</v>
      </c>
      <c r="F49" s="19" t="s">
        <v>16</v>
      </c>
      <c r="G49" s="28">
        <v>0.57999999999999996</v>
      </c>
      <c r="H49" s="19" t="s">
        <v>16</v>
      </c>
      <c r="I49" s="25">
        <v>6</v>
      </c>
      <c r="J49" s="169"/>
      <c r="K49" s="21">
        <v>6</v>
      </c>
    </row>
    <row r="50" spans="1:11">
      <c r="A50" s="23">
        <v>48</v>
      </c>
      <c r="B50" s="20" t="s">
        <v>29</v>
      </c>
      <c r="C50" s="26">
        <v>30</v>
      </c>
      <c r="D50" s="19" t="s">
        <v>16</v>
      </c>
      <c r="E50" s="27">
        <v>30</v>
      </c>
      <c r="F50" s="19" t="s">
        <v>16</v>
      </c>
      <c r="G50" s="28">
        <v>0.7</v>
      </c>
      <c r="H50" s="19" t="s">
        <v>16</v>
      </c>
      <c r="I50" s="25">
        <v>6</v>
      </c>
      <c r="J50" s="169"/>
      <c r="K50" s="22" t="s">
        <v>65</v>
      </c>
    </row>
    <row r="51" spans="1:11">
      <c r="A51" s="23">
        <v>49</v>
      </c>
      <c r="B51" s="20" t="s">
        <v>32</v>
      </c>
      <c r="C51" s="26">
        <v>30</v>
      </c>
      <c r="D51" s="19" t="s">
        <v>16</v>
      </c>
      <c r="E51" s="27">
        <v>30</v>
      </c>
      <c r="F51" s="19" t="s">
        <v>16</v>
      </c>
      <c r="G51" s="28">
        <v>1</v>
      </c>
      <c r="H51" s="19" t="s">
        <v>16</v>
      </c>
      <c r="I51" s="25">
        <v>6</v>
      </c>
      <c r="J51" s="169"/>
      <c r="K51" s="21">
        <v>26</v>
      </c>
    </row>
    <row r="52" spans="1:11">
      <c r="A52" s="23">
        <v>50</v>
      </c>
      <c r="B52" s="20" t="s">
        <v>25</v>
      </c>
      <c r="C52" s="26">
        <v>30</v>
      </c>
      <c r="D52" s="19" t="s">
        <v>16</v>
      </c>
      <c r="E52" s="27">
        <v>30</v>
      </c>
      <c r="F52" s="19" t="s">
        <v>16</v>
      </c>
      <c r="G52" s="28">
        <v>1.2</v>
      </c>
      <c r="H52" s="19" t="s">
        <v>16</v>
      </c>
      <c r="I52" s="25">
        <v>6</v>
      </c>
      <c r="J52" s="169"/>
      <c r="K52" s="21">
        <v>5</v>
      </c>
    </row>
    <row r="53" spans="1:11">
      <c r="A53" s="23">
        <v>51</v>
      </c>
      <c r="B53" s="20" t="s">
        <v>25</v>
      </c>
      <c r="C53" s="26">
        <v>30</v>
      </c>
      <c r="D53" s="19" t="s">
        <v>16</v>
      </c>
      <c r="E53" s="27">
        <v>30</v>
      </c>
      <c r="F53" s="19" t="s">
        <v>16</v>
      </c>
      <c r="G53" s="28">
        <v>1.5</v>
      </c>
      <c r="H53" s="19" t="s">
        <v>16</v>
      </c>
      <c r="I53" s="25">
        <v>5.5</v>
      </c>
      <c r="J53" s="169"/>
      <c r="K53" s="21">
        <v>1</v>
      </c>
    </row>
    <row r="54" spans="1:11">
      <c r="A54" s="23">
        <v>52</v>
      </c>
      <c r="B54" s="20" t="s">
        <v>25</v>
      </c>
      <c r="C54" s="26">
        <v>30</v>
      </c>
      <c r="D54" s="19" t="s">
        <v>16</v>
      </c>
      <c r="E54" s="27">
        <v>30</v>
      </c>
      <c r="F54" s="19" t="s">
        <v>16</v>
      </c>
      <c r="G54" s="28">
        <v>1.5</v>
      </c>
      <c r="H54" s="19" t="s">
        <v>16</v>
      </c>
      <c r="I54" s="25">
        <v>6</v>
      </c>
      <c r="J54" s="169"/>
      <c r="K54" s="21">
        <v>8</v>
      </c>
    </row>
    <row r="55" spans="1:11">
      <c r="A55" s="23">
        <v>53</v>
      </c>
      <c r="B55" s="20" t="s">
        <v>25</v>
      </c>
      <c r="C55" s="26">
        <v>30</v>
      </c>
      <c r="D55" s="19" t="s">
        <v>16</v>
      </c>
      <c r="E55" s="27">
        <v>30</v>
      </c>
      <c r="F55" s="19" t="s">
        <v>16</v>
      </c>
      <c r="G55" s="28">
        <v>1.5</v>
      </c>
      <c r="H55" s="19" t="s">
        <v>16</v>
      </c>
      <c r="I55" s="25">
        <v>6.1</v>
      </c>
      <c r="J55" s="169"/>
      <c r="K55" s="21">
        <v>2</v>
      </c>
    </row>
    <row r="56" spans="1:11">
      <c r="A56" s="23">
        <v>54</v>
      </c>
      <c r="B56" s="20" t="s">
        <v>25</v>
      </c>
      <c r="C56" s="26">
        <v>30</v>
      </c>
      <c r="D56" s="19" t="s">
        <v>16</v>
      </c>
      <c r="E56" s="27">
        <v>30</v>
      </c>
      <c r="F56" s="19" t="s">
        <v>16</v>
      </c>
      <c r="G56" s="28">
        <v>2</v>
      </c>
      <c r="H56" s="19" t="s">
        <v>16</v>
      </c>
      <c r="I56" s="25">
        <v>6</v>
      </c>
      <c r="J56" s="169"/>
      <c r="K56" s="21">
        <v>2</v>
      </c>
    </row>
    <row r="57" spans="1:11">
      <c r="A57" s="101">
        <v>55</v>
      </c>
      <c r="B57" s="102" t="s">
        <v>31</v>
      </c>
      <c r="C57" s="103">
        <v>31.8</v>
      </c>
      <c r="D57" s="104" t="s">
        <v>16</v>
      </c>
      <c r="E57" s="105">
        <v>31.8</v>
      </c>
      <c r="F57" s="104" t="s">
        <v>16</v>
      </c>
      <c r="G57" s="106">
        <v>1.2</v>
      </c>
      <c r="H57" s="104" t="s">
        <v>16</v>
      </c>
      <c r="I57" s="107">
        <v>6</v>
      </c>
      <c r="J57" s="169"/>
      <c r="K57" s="21">
        <v>282</v>
      </c>
    </row>
    <row r="58" spans="1:11">
      <c r="A58" s="101">
        <v>56</v>
      </c>
      <c r="B58" s="102" t="s">
        <v>31</v>
      </c>
      <c r="C58" s="103">
        <v>31.8</v>
      </c>
      <c r="D58" s="104" t="s">
        <v>16</v>
      </c>
      <c r="E58" s="105">
        <v>31.8</v>
      </c>
      <c r="F58" s="104" t="s">
        <v>16</v>
      </c>
      <c r="G58" s="106">
        <v>1.24</v>
      </c>
      <c r="H58" s="104" t="s">
        <v>16</v>
      </c>
      <c r="I58" s="107">
        <v>6</v>
      </c>
      <c r="J58" s="169"/>
      <c r="K58" s="21">
        <v>9</v>
      </c>
    </row>
    <row r="59" spans="1:11">
      <c r="A59" s="101">
        <v>57</v>
      </c>
      <c r="B59" s="102" t="s">
        <v>31</v>
      </c>
      <c r="C59" s="103">
        <v>31.8</v>
      </c>
      <c r="D59" s="104" t="s">
        <v>16</v>
      </c>
      <c r="E59" s="105">
        <v>31.8</v>
      </c>
      <c r="F59" s="104" t="s">
        <v>16</v>
      </c>
      <c r="G59" s="106">
        <v>1.25</v>
      </c>
      <c r="H59" s="104" t="s">
        <v>16</v>
      </c>
      <c r="I59" s="107">
        <v>6</v>
      </c>
      <c r="J59" s="169"/>
      <c r="K59" s="21">
        <v>122</v>
      </c>
    </row>
    <row r="60" spans="1:11">
      <c r="A60" s="101">
        <v>58</v>
      </c>
      <c r="B60" s="102" t="s">
        <v>31</v>
      </c>
      <c r="C60" s="103">
        <v>31.8</v>
      </c>
      <c r="D60" s="104" t="s">
        <v>16</v>
      </c>
      <c r="E60" s="105">
        <v>31.8</v>
      </c>
      <c r="F60" s="104" t="s">
        <v>16</v>
      </c>
      <c r="G60" s="106">
        <v>1.5</v>
      </c>
      <c r="H60" s="104" t="s">
        <v>16</v>
      </c>
      <c r="I60" s="107">
        <v>6.1</v>
      </c>
      <c r="J60" s="169"/>
      <c r="K60" s="22" t="s">
        <v>55</v>
      </c>
    </row>
    <row r="61" spans="1:11">
      <c r="A61" s="101">
        <v>59</v>
      </c>
      <c r="B61" s="102" t="s">
        <v>31</v>
      </c>
      <c r="C61" s="103">
        <v>31.8</v>
      </c>
      <c r="D61" s="104" t="s">
        <v>16</v>
      </c>
      <c r="E61" s="105">
        <v>31.8</v>
      </c>
      <c r="F61" s="104" t="s">
        <v>16</v>
      </c>
      <c r="G61" s="106">
        <v>1.65</v>
      </c>
      <c r="H61" s="104" t="s">
        <v>16</v>
      </c>
      <c r="I61" s="107">
        <v>6</v>
      </c>
      <c r="J61" s="169"/>
      <c r="K61" s="21">
        <v>34</v>
      </c>
    </row>
    <row r="62" spans="1:11">
      <c r="A62" s="101">
        <v>60</v>
      </c>
      <c r="B62" s="102" t="s">
        <v>21</v>
      </c>
      <c r="C62" s="103">
        <v>31.8</v>
      </c>
      <c r="D62" s="104" t="s">
        <v>16</v>
      </c>
      <c r="E62" s="105">
        <v>31.8</v>
      </c>
      <c r="F62" s="104" t="s">
        <v>16</v>
      </c>
      <c r="G62" s="106">
        <v>1.65</v>
      </c>
      <c r="H62" s="104" t="s">
        <v>16</v>
      </c>
      <c r="I62" s="107">
        <v>6</v>
      </c>
      <c r="J62" s="169"/>
      <c r="K62" s="21">
        <v>81</v>
      </c>
    </row>
    <row r="63" spans="1:11">
      <c r="A63" s="101">
        <v>61</v>
      </c>
      <c r="B63" s="102" t="s">
        <v>21</v>
      </c>
      <c r="C63" s="103">
        <v>31.8</v>
      </c>
      <c r="D63" s="104" t="s">
        <v>16</v>
      </c>
      <c r="E63" s="105">
        <v>31.8</v>
      </c>
      <c r="F63" s="104" t="s">
        <v>16</v>
      </c>
      <c r="G63" s="106">
        <v>1.65</v>
      </c>
      <c r="H63" s="104" t="s">
        <v>16</v>
      </c>
      <c r="I63" s="107">
        <v>6.1</v>
      </c>
      <c r="J63" s="169"/>
      <c r="K63" s="21">
        <f xml:space="preserve"> 46</f>
        <v>46</v>
      </c>
    </row>
    <row r="64" spans="1:11">
      <c r="A64" s="101">
        <v>62</v>
      </c>
      <c r="B64" s="102" t="s">
        <v>31</v>
      </c>
      <c r="C64" s="103">
        <v>31.8</v>
      </c>
      <c r="D64" s="104" t="s">
        <v>16</v>
      </c>
      <c r="E64" s="105">
        <v>31.8</v>
      </c>
      <c r="F64" s="104" t="s">
        <v>16</v>
      </c>
      <c r="G64" s="106">
        <v>2</v>
      </c>
      <c r="H64" s="104" t="s">
        <v>16</v>
      </c>
      <c r="I64" s="107">
        <v>6.1</v>
      </c>
      <c r="J64" s="169"/>
      <c r="K64" s="21">
        <f xml:space="preserve"> 4</f>
        <v>4</v>
      </c>
    </row>
    <row r="65" spans="1:11">
      <c r="A65" s="101">
        <v>63</v>
      </c>
      <c r="B65" s="102" t="s">
        <v>30</v>
      </c>
      <c r="C65" s="103">
        <v>31.8</v>
      </c>
      <c r="D65" s="104" t="s">
        <v>16</v>
      </c>
      <c r="E65" s="105">
        <v>31.8</v>
      </c>
      <c r="F65" s="104" t="s">
        <v>16</v>
      </c>
      <c r="G65" s="106">
        <v>2</v>
      </c>
      <c r="H65" s="104" t="s">
        <v>16</v>
      </c>
      <c r="I65" s="107">
        <v>6.13</v>
      </c>
      <c r="J65" s="169"/>
      <c r="K65" s="21">
        <f xml:space="preserve"> 4</f>
        <v>4</v>
      </c>
    </row>
    <row r="66" spans="1:11">
      <c r="A66" s="101">
        <v>64</v>
      </c>
      <c r="B66" s="102" t="s">
        <v>31</v>
      </c>
      <c r="C66" s="103">
        <v>31.8</v>
      </c>
      <c r="D66" s="104" t="s">
        <v>16</v>
      </c>
      <c r="E66" s="105">
        <v>31.8</v>
      </c>
      <c r="F66" s="104" t="s">
        <v>16</v>
      </c>
      <c r="G66" s="106">
        <v>2</v>
      </c>
      <c r="H66" s="104" t="s">
        <v>16</v>
      </c>
      <c r="I66" s="107">
        <v>6.13</v>
      </c>
      <c r="J66" s="169"/>
      <c r="K66" s="21">
        <f xml:space="preserve"> 1</f>
        <v>1</v>
      </c>
    </row>
    <row r="67" spans="1:11">
      <c r="A67" s="101">
        <v>65</v>
      </c>
      <c r="B67" s="102" t="s">
        <v>31</v>
      </c>
      <c r="C67" s="103">
        <v>31.8</v>
      </c>
      <c r="D67" s="104" t="s">
        <v>16</v>
      </c>
      <c r="E67" s="105">
        <v>31.8</v>
      </c>
      <c r="F67" s="104" t="s">
        <v>16</v>
      </c>
      <c r="G67" s="106">
        <v>2</v>
      </c>
      <c r="H67" s="104" t="s">
        <v>16</v>
      </c>
      <c r="I67" s="107">
        <v>6.15</v>
      </c>
      <c r="J67" s="169"/>
      <c r="K67" s="21">
        <f>29</f>
        <v>29</v>
      </c>
    </row>
    <row r="68" spans="1:11">
      <c r="A68" s="101">
        <v>66</v>
      </c>
      <c r="B68" s="102" t="s">
        <v>31</v>
      </c>
      <c r="C68" s="103">
        <v>31.8</v>
      </c>
      <c r="D68" s="104" t="s">
        <v>16</v>
      </c>
      <c r="E68" s="105">
        <v>31.8</v>
      </c>
      <c r="F68" s="104" t="s">
        <v>16</v>
      </c>
      <c r="G68" s="106">
        <v>2</v>
      </c>
      <c r="H68" s="104" t="s">
        <v>16</v>
      </c>
      <c r="I68" s="107">
        <v>6</v>
      </c>
      <c r="J68" s="169"/>
      <c r="K68" s="21">
        <v>5</v>
      </c>
    </row>
    <row r="69" spans="1:11">
      <c r="A69" s="101">
        <v>67</v>
      </c>
      <c r="B69" s="102" t="s">
        <v>31</v>
      </c>
      <c r="C69" s="103">
        <v>31.8</v>
      </c>
      <c r="D69" s="104" t="s">
        <v>16</v>
      </c>
      <c r="E69" s="105">
        <v>31.8</v>
      </c>
      <c r="F69" s="104" t="s">
        <v>16</v>
      </c>
      <c r="G69" s="106">
        <v>2</v>
      </c>
      <c r="H69" s="104" t="s">
        <v>16</v>
      </c>
      <c r="I69" s="107">
        <v>6</v>
      </c>
      <c r="J69" s="169"/>
      <c r="K69" s="21">
        <v>16</v>
      </c>
    </row>
    <row r="70" spans="1:11">
      <c r="A70" s="23">
        <v>68</v>
      </c>
      <c r="B70" s="20" t="s">
        <v>31</v>
      </c>
      <c r="C70" s="26">
        <v>32</v>
      </c>
      <c r="D70" s="19" t="s">
        <v>16</v>
      </c>
      <c r="E70" s="27">
        <v>32</v>
      </c>
      <c r="F70" s="19" t="s">
        <v>16</v>
      </c>
      <c r="G70" s="28">
        <v>1.2</v>
      </c>
      <c r="H70" s="19" t="s">
        <v>16</v>
      </c>
      <c r="I70" s="25">
        <v>6.25</v>
      </c>
      <c r="J70" s="169"/>
      <c r="K70" s="21">
        <f xml:space="preserve"> 1</f>
        <v>1</v>
      </c>
    </row>
    <row r="71" spans="1:11">
      <c r="A71" s="23">
        <v>69</v>
      </c>
      <c r="B71" s="20" t="s">
        <v>31</v>
      </c>
      <c r="C71" s="26">
        <v>32</v>
      </c>
      <c r="D71" s="19" t="s">
        <v>16</v>
      </c>
      <c r="E71" s="27">
        <v>32</v>
      </c>
      <c r="F71" s="19" t="s">
        <v>16</v>
      </c>
      <c r="G71" s="28">
        <v>1.2</v>
      </c>
      <c r="H71" s="19" t="s">
        <v>16</v>
      </c>
      <c r="I71" s="25">
        <v>6</v>
      </c>
      <c r="J71" s="169"/>
      <c r="K71" s="21">
        <v>2</v>
      </c>
    </row>
    <row r="72" spans="1:11">
      <c r="A72" s="23">
        <v>70</v>
      </c>
      <c r="B72" s="20" t="s">
        <v>31</v>
      </c>
      <c r="C72" s="26">
        <v>32</v>
      </c>
      <c r="D72" s="19" t="s">
        <v>16</v>
      </c>
      <c r="E72" s="27">
        <v>32</v>
      </c>
      <c r="F72" s="19" t="s">
        <v>16</v>
      </c>
      <c r="G72" s="28">
        <v>1.2</v>
      </c>
      <c r="H72" s="19" t="s">
        <v>16</v>
      </c>
      <c r="I72" s="25">
        <v>6</v>
      </c>
      <c r="J72" s="169"/>
      <c r="K72" s="21">
        <v>124</v>
      </c>
    </row>
    <row r="73" spans="1:11">
      <c r="A73" s="23">
        <v>71</v>
      </c>
      <c r="B73" s="20" t="s">
        <v>31</v>
      </c>
      <c r="C73" s="26">
        <v>32</v>
      </c>
      <c r="D73" s="19" t="s">
        <v>16</v>
      </c>
      <c r="E73" s="27">
        <v>32</v>
      </c>
      <c r="F73" s="19" t="s">
        <v>16</v>
      </c>
      <c r="G73" s="28">
        <v>1.5</v>
      </c>
      <c r="H73" s="19" t="s">
        <v>16</v>
      </c>
      <c r="I73" s="25">
        <v>6</v>
      </c>
      <c r="J73" s="169"/>
      <c r="K73" s="21">
        <v>14</v>
      </c>
    </row>
    <row r="74" spans="1:11">
      <c r="A74" s="23">
        <v>72</v>
      </c>
      <c r="B74" s="20" t="s">
        <v>31</v>
      </c>
      <c r="C74" s="26">
        <v>32</v>
      </c>
      <c r="D74" s="19" t="s">
        <v>16</v>
      </c>
      <c r="E74" s="27">
        <v>32</v>
      </c>
      <c r="F74" s="19" t="s">
        <v>16</v>
      </c>
      <c r="G74" s="28">
        <v>1.5</v>
      </c>
      <c r="H74" s="19" t="s">
        <v>16</v>
      </c>
      <c r="I74" s="25">
        <v>6</v>
      </c>
      <c r="J74" s="169"/>
      <c r="K74" s="22" t="s">
        <v>56</v>
      </c>
    </row>
    <row r="75" spans="1:11">
      <c r="A75" s="23">
        <v>73</v>
      </c>
      <c r="B75" s="20" t="s">
        <v>25</v>
      </c>
      <c r="C75" s="26">
        <v>32</v>
      </c>
      <c r="D75" s="19" t="s">
        <v>16</v>
      </c>
      <c r="E75" s="27">
        <v>32</v>
      </c>
      <c r="F75" s="19" t="s">
        <v>16</v>
      </c>
      <c r="G75" s="28">
        <v>1.5</v>
      </c>
      <c r="H75" s="19" t="s">
        <v>16</v>
      </c>
      <c r="I75" s="25">
        <v>6</v>
      </c>
      <c r="J75" s="169"/>
      <c r="K75" s="21">
        <v>4</v>
      </c>
    </row>
    <row r="76" spans="1:11">
      <c r="A76" s="23">
        <v>74</v>
      </c>
      <c r="B76" s="20" t="s">
        <v>25</v>
      </c>
      <c r="C76" s="26">
        <v>32</v>
      </c>
      <c r="D76" s="19" t="s">
        <v>16</v>
      </c>
      <c r="E76" s="27">
        <v>32</v>
      </c>
      <c r="F76" s="19" t="s">
        <v>16</v>
      </c>
      <c r="G76" s="28">
        <v>1.65</v>
      </c>
      <c r="H76" s="19" t="s">
        <v>16</v>
      </c>
      <c r="I76" s="25">
        <v>6</v>
      </c>
      <c r="J76" s="169"/>
      <c r="K76" s="21">
        <v>2</v>
      </c>
    </row>
    <row r="77" spans="1:11">
      <c r="A77" s="23">
        <v>75</v>
      </c>
      <c r="B77" s="20" t="s">
        <v>25</v>
      </c>
      <c r="C77" s="26">
        <v>32</v>
      </c>
      <c r="D77" s="19" t="s">
        <v>16</v>
      </c>
      <c r="E77" s="27">
        <v>32</v>
      </c>
      <c r="F77" s="19" t="s">
        <v>16</v>
      </c>
      <c r="G77" s="28">
        <v>2</v>
      </c>
      <c r="H77" s="19" t="s">
        <v>16</v>
      </c>
      <c r="I77" s="25">
        <v>6.1</v>
      </c>
      <c r="J77" s="169"/>
      <c r="K77" s="21">
        <v>12</v>
      </c>
    </row>
    <row r="78" spans="1:11">
      <c r="A78" s="23">
        <v>76</v>
      </c>
      <c r="B78" s="20" t="s">
        <v>25</v>
      </c>
      <c r="C78" s="26">
        <v>32</v>
      </c>
      <c r="D78" s="19" t="s">
        <v>16</v>
      </c>
      <c r="E78" s="27">
        <v>32</v>
      </c>
      <c r="F78" s="19" t="s">
        <v>16</v>
      </c>
      <c r="G78" s="28">
        <v>2</v>
      </c>
      <c r="H78" s="19" t="s">
        <v>16</v>
      </c>
      <c r="I78" s="25">
        <v>6.15</v>
      </c>
      <c r="J78" s="169"/>
      <c r="K78" s="21">
        <f xml:space="preserve"> 9+5</f>
        <v>14</v>
      </c>
    </row>
    <row r="79" spans="1:11">
      <c r="A79" s="101">
        <v>77</v>
      </c>
      <c r="B79" s="102" t="s">
        <v>25</v>
      </c>
      <c r="C79" s="103">
        <v>38</v>
      </c>
      <c r="D79" s="104" t="s">
        <v>16</v>
      </c>
      <c r="E79" s="105">
        <v>38</v>
      </c>
      <c r="F79" s="104" t="s">
        <v>16</v>
      </c>
      <c r="G79" s="106">
        <v>1.2</v>
      </c>
      <c r="H79" s="104" t="s">
        <v>16</v>
      </c>
      <c r="I79" s="107">
        <v>6.2</v>
      </c>
      <c r="J79" s="169"/>
      <c r="K79" s="21">
        <f xml:space="preserve"> 33</f>
        <v>33</v>
      </c>
    </row>
    <row r="80" spans="1:11">
      <c r="A80" s="101">
        <v>78</v>
      </c>
      <c r="B80" s="102" t="s">
        <v>33</v>
      </c>
      <c r="C80" s="103">
        <v>38</v>
      </c>
      <c r="D80" s="104" t="s">
        <v>16</v>
      </c>
      <c r="E80" s="105">
        <v>38</v>
      </c>
      <c r="F80" s="104" t="s">
        <v>16</v>
      </c>
      <c r="G80" s="106">
        <v>1.25</v>
      </c>
      <c r="H80" s="104" t="s">
        <v>16</v>
      </c>
      <c r="I80" s="107">
        <v>6.1</v>
      </c>
      <c r="J80" s="169"/>
      <c r="K80" s="21">
        <f xml:space="preserve"> 36</f>
        <v>36</v>
      </c>
    </row>
    <row r="81" spans="1:11">
      <c r="A81" s="101">
        <v>79</v>
      </c>
      <c r="B81" s="102" t="s">
        <v>33</v>
      </c>
      <c r="C81" s="103">
        <v>38</v>
      </c>
      <c r="D81" s="104" t="s">
        <v>16</v>
      </c>
      <c r="E81" s="105">
        <v>38</v>
      </c>
      <c r="F81" s="104" t="s">
        <v>16</v>
      </c>
      <c r="G81" s="106">
        <v>1.25</v>
      </c>
      <c r="H81" s="104" t="s">
        <v>16</v>
      </c>
      <c r="I81" s="107">
        <v>6.15</v>
      </c>
      <c r="J81" s="169"/>
      <c r="K81" s="21" t="s">
        <v>47</v>
      </c>
    </row>
    <row r="82" spans="1:11">
      <c r="A82" s="101">
        <v>80</v>
      </c>
      <c r="B82" s="102" t="s">
        <v>33</v>
      </c>
      <c r="C82" s="103">
        <v>38</v>
      </c>
      <c r="D82" s="104" t="s">
        <v>16</v>
      </c>
      <c r="E82" s="105">
        <v>38</v>
      </c>
      <c r="F82" s="104" t="s">
        <v>16</v>
      </c>
      <c r="G82" s="106">
        <v>1.5</v>
      </c>
      <c r="H82" s="104" t="s">
        <v>16</v>
      </c>
      <c r="I82" s="107">
        <v>5.8</v>
      </c>
      <c r="J82" s="169"/>
      <c r="K82" s="21" t="s">
        <v>61</v>
      </c>
    </row>
    <row r="83" spans="1:11">
      <c r="A83" s="101">
        <v>81</v>
      </c>
      <c r="B83" s="102" t="s">
        <v>33</v>
      </c>
      <c r="C83" s="103">
        <v>38</v>
      </c>
      <c r="D83" s="104" t="s">
        <v>16</v>
      </c>
      <c r="E83" s="105">
        <v>38</v>
      </c>
      <c r="F83" s="104" t="s">
        <v>16</v>
      </c>
      <c r="G83" s="106">
        <v>1.5</v>
      </c>
      <c r="H83" s="104" t="s">
        <v>16</v>
      </c>
      <c r="I83" s="107">
        <v>6</v>
      </c>
      <c r="J83" s="169"/>
      <c r="K83" s="21" t="s">
        <v>62</v>
      </c>
    </row>
    <row r="84" spans="1:11">
      <c r="A84" s="101">
        <v>82</v>
      </c>
      <c r="B84" s="102" t="s">
        <v>33</v>
      </c>
      <c r="C84" s="103">
        <v>38</v>
      </c>
      <c r="D84" s="104" t="s">
        <v>16</v>
      </c>
      <c r="E84" s="105">
        <v>38</v>
      </c>
      <c r="F84" s="104" t="s">
        <v>16</v>
      </c>
      <c r="G84" s="106">
        <v>1.65</v>
      </c>
      <c r="H84" s="104" t="s">
        <v>16</v>
      </c>
      <c r="I84" s="107">
        <v>5.9</v>
      </c>
      <c r="J84" s="169"/>
      <c r="K84" s="21" t="s">
        <v>48</v>
      </c>
    </row>
    <row r="85" spans="1:11">
      <c r="A85" s="101">
        <v>83</v>
      </c>
      <c r="B85" s="102" t="s">
        <v>33</v>
      </c>
      <c r="C85" s="103">
        <v>38</v>
      </c>
      <c r="D85" s="104" t="s">
        <v>16</v>
      </c>
      <c r="E85" s="105">
        <v>38</v>
      </c>
      <c r="F85" s="104" t="s">
        <v>16</v>
      </c>
      <c r="G85" s="106">
        <v>1.65</v>
      </c>
      <c r="H85" s="104" t="s">
        <v>16</v>
      </c>
      <c r="I85" s="107">
        <v>6</v>
      </c>
      <c r="J85" s="169"/>
      <c r="K85" s="21" t="s">
        <v>49</v>
      </c>
    </row>
    <row r="86" spans="1:11">
      <c r="A86" s="101">
        <v>84</v>
      </c>
      <c r="B86" s="102" t="s">
        <v>33</v>
      </c>
      <c r="C86" s="103">
        <v>38</v>
      </c>
      <c r="D86" s="104" t="s">
        <v>16</v>
      </c>
      <c r="E86" s="105">
        <v>38</v>
      </c>
      <c r="F86" s="104" t="s">
        <v>16</v>
      </c>
      <c r="G86" s="106">
        <v>1.65</v>
      </c>
      <c r="H86" s="104" t="s">
        <v>16</v>
      </c>
      <c r="I86" s="107">
        <v>6.04</v>
      </c>
      <c r="J86" s="169"/>
      <c r="K86" s="21" t="s">
        <v>50</v>
      </c>
    </row>
    <row r="87" spans="1:11">
      <c r="A87" s="101">
        <v>85</v>
      </c>
      <c r="B87" s="102" t="s">
        <v>21</v>
      </c>
      <c r="C87" s="103">
        <v>38</v>
      </c>
      <c r="D87" s="104" t="s">
        <v>16</v>
      </c>
      <c r="E87" s="105">
        <v>38</v>
      </c>
      <c r="F87" s="104" t="s">
        <v>16</v>
      </c>
      <c r="G87" s="106">
        <v>1.65</v>
      </c>
      <c r="H87" s="104" t="s">
        <v>16</v>
      </c>
      <c r="I87" s="107">
        <v>6.1</v>
      </c>
      <c r="J87" s="169"/>
      <c r="K87" s="21">
        <f xml:space="preserve"> 42</f>
        <v>42</v>
      </c>
    </row>
    <row r="88" spans="1:11">
      <c r="A88" s="101">
        <v>86</v>
      </c>
      <c r="B88" s="102" t="s">
        <v>33</v>
      </c>
      <c r="C88" s="103">
        <v>38</v>
      </c>
      <c r="D88" s="104" t="s">
        <v>16</v>
      </c>
      <c r="E88" s="105">
        <v>38</v>
      </c>
      <c r="F88" s="104" t="s">
        <v>16</v>
      </c>
      <c r="G88" s="106">
        <v>1.65</v>
      </c>
      <c r="H88" s="104" t="s">
        <v>16</v>
      </c>
      <c r="I88" s="107">
        <v>6.1</v>
      </c>
      <c r="J88" s="169"/>
      <c r="K88" s="21" t="s">
        <v>51</v>
      </c>
    </row>
    <row r="89" spans="1:11">
      <c r="A89" s="101">
        <v>87</v>
      </c>
      <c r="B89" s="102" t="s">
        <v>30</v>
      </c>
      <c r="C89" s="103">
        <v>38</v>
      </c>
      <c r="D89" s="104" t="s">
        <v>16</v>
      </c>
      <c r="E89" s="105">
        <v>38</v>
      </c>
      <c r="F89" s="104" t="s">
        <v>16</v>
      </c>
      <c r="G89" s="106">
        <v>1.65</v>
      </c>
      <c r="H89" s="104" t="s">
        <v>16</v>
      </c>
      <c r="I89" s="107">
        <v>6.1</v>
      </c>
      <c r="J89" s="169"/>
      <c r="K89" s="21">
        <f xml:space="preserve"> 39</f>
        <v>39</v>
      </c>
    </row>
    <row r="90" spans="1:11">
      <c r="A90" s="101">
        <v>88</v>
      </c>
      <c r="B90" s="102" t="s">
        <v>33</v>
      </c>
      <c r="C90" s="103">
        <v>38</v>
      </c>
      <c r="D90" s="104" t="s">
        <v>16</v>
      </c>
      <c r="E90" s="105">
        <v>38</v>
      </c>
      <c r="F90" s="104" t="s">
        <v>16</v>
      </c>
      <c r="G90" s="106">
        <v>2.5</v>
      </c>
      <c r="H90" s="104" t="s">
        <v>16</v>
      </c>
      <c r="I90" s="107">
        <v>6</v>
      </c>
      <c r="J90" s="169"/>
      <c r="K90" s="21">
        <v>77</v>
      </c>
    </row>
    <row r="91" spans="1:11">
      <c r="A91" s="101">
        <v>89</v>
      </c>
      <c r="B91" s="102" t="s">
        <v>21</v>
      </c>
      <c r="C91" s="103">
        <v>38</v>
      </c>
      <c r="D91" s="104" t="s">
        <v>16</v>
      </c>
      <c r="E91" s="105">
        <v>38</v>
      </c>
      <c r="F91" s="104" t="s">
        <v>16</v>
      </c>
      <c r="G91" s="106">
        <v>3</v>
      </c>
      <c r="H91" s="104" t="s">
        <v>16</v>
      </c>
      <c r="I91" s="107">
        <v>6.1</v>
      </c>
      <c r="J91" s="169"/>
      <c r="K91" s="21">
        <f xml:space="preserve"> 7</f>
        <v>7</v>
      </c>
    </row>
    <row r="92" spans="1:11">
      <c r="A92" s="101">
        <v>90</v>
      </c>
      <c r="B92" s="102" t="s">
        <v>30</v>
      </c>
      <c r="C92" s="103">
        <v>38.1</v>
      </c>
      <c r="D92" s="104" t="s">
        <v>16</v>
      </c>
      <c r="E92" s="105">
        <v>38.1</v>
      </c>
      <c r="F92" s="104" t="s">
        <v>16</v>
      </c>
      <c r="G92" s="106">
        <v>1.5</v>
      </c>
      <c r="H92" s="104" t="s">
        <v>16</v>
      </c>
      <c r="I92" s="107">
        <v>6.1</v>
      </c>
      <c r="J92" s="169"/>
      <c r="K92" s="21">
        <f xml:space="preserve"> 40</f>
        <v>40</v>
      </c>
    </row>
    <row r="93" spans="1:11">
      <c r="A93" s="101">
        <v>91</v>
      </c>
      <c r="B93" s="102" t="s">
        <v>30</v>
      </c>
      <c r="C93" s="103">
        <v>38.1</v>
      </c>
      <c r="D93" s="104" t="s">
        <v>16</v>
      </c>
      <c r="E93" s="105">
        <v>38.1</v>
      </c>
      <c r="F93" s="104" t="s">
        <v>16</v>
      </c>
      <c r="G93" s="106">
        <v>1.65</v>
      </c>
      <c r="H93" s="104" t="s">
        <v>16</v>
      </c>
      <c r="I93" s="107">
        <v>6.1</v>
      </c>
      <c r="J93" s="169"/>
      <c r="K93" s="21">
        <f xml:space="preserve"> 50</f>
        <v>50</v>
      </c>
    </row>
    <row r="94" spans="1:11">
      <c r="A94" s="23">
        <v>92</v>
      </c>
      <c r="B94" s="20" t="s">
        <v>34</v>
      </c>
      <c r="C94" s="26">
        <v>40</v>
      </c>
      <c r="D94" s="19" t="s">
        <v>16</v>
      </c>
      <c r="E94" s="27">
        <v>40</v>
      </c>
      <c r="F94" s="19" t="s">
        <v>16</v>
      </c>
      <c r="G94" s="28">
        <v>1.2</v>
      </c>
      <c r="H94" s="19" t="s">
        <v>16</v>
      </c>
      <c r="I94" s="25">
        <v>6</v>
      </c>
      <c r="J94" s="169"/>
      <c r="K94" s="21" t="s">
        <v>66</v>
      </c>
    </row>
    <row r="95" spans="1:11">
      <c r="A95" s="23">
        <v>93</v>
      </c>
      <c r="B95" s="20" t="s">
        <v>34</v>
      </c>
      <c r="C95" s="26">
        <v>40</v>
      </c>
      <c r="D95" s="19" t="s">
        <v>16</v>
      </c>
      <c r="E95" s="27">
        <v>40</v>
      </c>
      <c r="F95" s="19" t="s">
        <v>16</v>
      </c>
      <c r="G95" s="28">
        <v>1.25</v>
      </c>
      <c r="H95" s="19" t="s">
        <v>16</v>
      </c>
      <c r="I95" s="25">
        <v>6</v>
      </c>
      <c r="J95" s="169"/>
      <c r="K95" s="21">
        <v>43</v>
      </c>
    </row>
    <row r="96" spans="1:11">
      <c r="A96" s="23">
        <v>94</v>
      </c>
      <c r="B96" s="20" t="s">
        <v>34</v>
      </c>
      <c r="C96" s="26">
        <v>40</v>
      </c>
      <c r="D96" s="19" t="s">
        <v>16</v>
      </c>
      <c r="E96" s="27">
        <v>40</v>
      </c>
      <c r="F96" s="19" t="s">
        <v>16</v>
      </c>
      <c r="G96" s="28">
        <v>1.25</v>
      </c>
      <c r="H96" s="19" t="s">
        <v>16</v>
      </c>
      <c r="I96" s="25">
        <v>6</v>
      </c>
      <c r="J96" s="169"/>
      <c r="K96" s="21" t="s">
        <v>52</v>
      </c>
    </row>
    <row r="97" spans="1:11">
      <c r="A97" s="23">
        <v>95</v>
      </c>
      <c r="B97" s="20" t="s">
        <v>34</v>
      </c>
      <c r="C97" s="26">
        <v>40</v>
      </c>
      <c r="D97" s="19" t="s">
        <v>16</v>
      </c>
      <c r="E97" s="27">
        <v>40</v>
      </c>
      <c r="F97" s="19" t="s">
        <v>16</v>
      </c>
      <c r="G97" s="28">
        <v>1.5</v>
      </c>
      <c r="H97" s="19" t="s">
        <v>16</v>
      </c>
      <c r="I97" s="25">
        <v>6</v>
      </c>
      <c r="J97" s="169"/>
      <c r="K97" s="21">
        <v>45</v>
      </c>
    </row>
    <row r="98" spans="1:11">
      <c r="A98" s="23">
        <v>96</v>
      </c>
      <c r="B98" s="20" t="s">
        <v>34</v>
      </c>
      <c r="C98" s="26">
        <v>40</v>
      </c>
      <c r="D98" s="19" t="s">
        <v>16</v>
      </c>
      <c r="E98" s="27">
        <v>40</v>
      </c>
      <c r="F98" s="19" t="s">
        <v>16</v>
      </c>
      <c r="G98" s="28">
        <v>1.5</v>
      </c>
      <c r="H98" s="19" t="s">
        <v>16</v>
      </c>
      <c r="I98" s="25">
        <v>5.8</v>
      </c>
      <c r="J98" s="169"/>
      <c r="K98" s="21">
        <f xml:space="preserve"> 3</f>
        <v>3</v>
      </c>
    </row>
    <row r="99" spans="1:11">
      <c r="A99" s="23">
        <v>97</v>
      </c>
      <c r="B99" s="20" t="s">
        <v>35</v>
      </c>
      <c r="C99" s="26">
        <v>40</v>
      </c>
      <c r="D99" s="19" t="s">
        <v>16</v>
      </c>
      <c r="E99" s="27">
        <v>40</v>
      </c>
      <c r="F99" s="19" t="s">
        <v>16</v>
      </c>
      <c r="G99" s="28">
        <v>1.5</v>
      </c>
      <c r="H99" s="19" t="s">
        <v>16</v>
      </c>
      <c r="I99" s="25">
        <v>6.5</v>
      </c>
      <c r="J99" s="169"/>
      <c r="K99" s="21">
        <f xml:space="preserve"> 5</f>
        <v>5</v>
      </c>
    </row>
    <row r="100" spans="1:11">
      <c r="A100" s="23">
        <v>98</v>
      </c>
      <c r="B100" s="20" t="s">
        <v>34</v>
      </c>
      <c r="C100" s="26">
        <v>40</v>
      </c>
      <c r="D100" s="19" t="s">
        <v>16</v>
      </c>
      <c r="E100" s="27">
        <v>40</v>
      </c>
      <c r="F100" s="19" t="s">
        <v>16</v>
      </c>
      <c r="G100" s="28">
        <v>1.65</v>
      </c>
      <c r="H100" s="19" t="s">
        <v>16</v>
      </c>
      <c r="I100" s="25">
        <v>6</v>
      </c>
      <c r="J100" s="169"/>
      <c r="K100" s="21">
        <v>38</v>
      </c>
    </row>
    <row r="101" spans="1:11">
      <c r="A101" s="23">
        <v>99</v>
      </c>
      <c r="B101" s="20" t="s">
        <v>34</v>
      </c>
      <c r="C101" s="26">
        <v>40</v>
      </c>
      <c r="D101" s="19" t="s">
        <v>16</v>
      </c>
      <c r="E101" s="27">
        <v>40</v>
      </c>
      <c r="F101" s="19" t="s">
        <v>16</v>
      </c>
      <c r="G101" s="28">
        <v>2</v>
      </c>
      <c r="H101" s="19" t="s">
        <v>16</v>
      </c>
      <c r="I101" s="25">
        <v>6</v>
      </c>
      <c r="J101" s="169"/>
      <c r="K101" s="21">
        <v>2</v>
      </c>
    </row>
    <row r="102" spans="1:11">
      <c r="A102" s="101">
        <v>100</v>
      </c>
      <c r="B102" s="102" t="s">
        <v>34</v>
      </c>
      <c r="C102" s="103">
        <v>50</v>
      </c>
      <c r="D102" s="104" t="s">
        <v>16</v>
      </c>
      <c r="E102" s="105">
        <v>50</v>
      </c>
      <c r="F102" s="104" t="s">
        <v>16</v>
      </c>
      <c r="G102" s="106">
        <v>1.2</v>
      </c>
      <c r="H102" s="104" t="s">
        <v>16</v>
      </c>
      <c r="I102" s="107">
        <v>6</v>
      </c>
      <c r="J102" s="169"/>
      <c r="K102" s="21">
        <v>5</v>
      </c>
    </row>
    <row r="103" spans="1:11">
      <c r="A103" s="101">
        <v>101</v>
      </c>
      <c r="B103" s="108" t="s">
        <v>34</v>
      </c>
      <c r="C103" s="103">
        <v>50</v>
      </c>
      <c r="D103" s="104" t="s">
        <v>16</v>
      </c>
      <c r="E103" s="105">
        <v>50</v>
      </c>
      <c r="F103" s="104" t="s">
        <v>16</v>
      </c>
      <c r="G103" s="106">
        <v>1.2</v>
      </c>
      <c r="H103" s="104" t="s">
        <v>16</v>
      </c>
      <c r="I103" s="107">
        <v>6.1</v>
      </c>
      <c r="J103" s="169"/>
      <c r="K103" s="21">
        <f xml:space="preserve"> 6</f>
        <v>6</v>
      </c>
    </row>
    <row r="104" spans="1:11">
      <c r="A104" s="101">
        <v>102</v>
      </c>
      <c r="B104" s="102" t="s">
        <v>34</v>
      </c>
      <c r="C104" s="103">
        <v>50</v>
      </c>
      <c r="D104" s="104" t="s">
        <v>16</v>
      </c>
      <c r="E104" s="105">
        <v>50</v>
      </c>
      <c r="F104" s="104" t="s">
        <v>16</v>
      </c>
      <c r="G104" s="106">
        <v>1.2</v>
      </c>
      <c r="H104" s="104" t="s">
        <v>16</v>
      </c>
      <c r="I104" s="107">
        <v>6</v>
      </c>
      <c r="J104" s="169"/>
      <c r="K104" s="21">
        <v>55</v>
      </c>
    </row>
    <row r="105" spans="1:11">
      <c r="A105" s="101">
        <v>103</v>
      </c>
      <c r="B105" s="102" t="s">
        <v>34</v>
      </c>
      <c r="C105" s="103">
        <v>50</v>
      </c>
      <c r="D105" s="104" t="s">
        <v>16</v>
      </c>
      <c r="E105" s="105">
        <v>50</v>
      </c>
      <c r="F105" s="104" t="s">
        <v>16</v>
      </c>
      <c r="G105" s="106">
        <v>1.2</v>
      </c>
      <c r="H105" s="104" t="s">
        <v>16</v>
      </c>
      <c r="I105" s="107">
        <v>6.1</v>
      </c>
      <c r="J105" s="169"/>
      <c r="K105" s="21" t="s">
        <v>53</v>
      </c>
    </row>
    <row r="106" spans="1:11">
      <c r="A106" s="101">
        <v>104</v>
      </c>
      <c r="B106" s="102" t="s">
        <v>34</v>
      </c>
      <c r="C106" s="103">
        <v>50</v>
      </c>
      <c r="D106" s="104" t="s">
        <v>16</v>
      </c>
      <c r="E106" s="105">
        <v>50</v>
      </c>
      <c r="F106" s="104" t="s">
        <v>16</v>
      </c>
      <c r="G106" s="106">
        <v>1.5</v>
      </c>
      <c r="H106" s="104" t="s">
        <v>16</v>
      </c>
      <c r="I106" s="107">
        <v>6</v>
      </c>
      <c r="J106" s="169"/>
      <c r="K106" s="21">
        <v>43</v>
      </c>
    </row>
    <row r="107" spans="1:11">
      <c r="A107" s="101">
        <v>105</v>
      </c>
      <c r="B107" s="102" t="s">
        <v>34</v>
      </c>
      <c r="C107" s="103">
        <v>50</v>
      </c>
      <c r="D107" s="104" t="s">
        <v>16</v>
      </c>
      <c r="E107" s="105">
        <v>50</v>
      </c>
      <c r="F107" s="104" t="s">
        <v>16</v>
      </c>
      <c r="G107" s="106">
        <v>1.5</v>
      </c>
      <c r="H107" s="104" t="s">
        <v>16</v>
      </c>
      <c r="I107" s="107">
        <v>6</v>
      </c>
      <c r="J107" s="169"/>
      <c r="K107" s="21">
        <v>15</v>
      </c>
    </row>
    <row r="108" spans="1:11">
      <c r="A108" s="101">
        <v>106</v>
      </c>
      <c r="B108" s="102" t="s">
        <v>26</v>
      </c>
      <c r="C108" s="103">
        <v>50</v>
      </c>
      <c r="D108" s="104" t="s">
        <v>16</v>
      </c>
      <c r="E108" s="105">
        <v>50</v>
      </c>
      <c r="F108" s="104" t="s">
        <v>16</v>
      </c>
      <c r="G108" s="106">
        <v>1.5</v>
      </c>
      <c r="H108" s="104" t="s">
        <v>16</v>
      </c>
      <c r="I108" s="107">
        <v>6</v>
      </c>
      <c r="J108" s="169"/>
      <c r="K108" s="21">
        <v>100</v>
      </c>
    </row>
    <row r="109" spans="1:11">
      <c r="A109" s="101">
        <v>107</v>
      </c>
      <c r="B109" s="102" t="s">
        <v>34</v>
      </c>
      <c r="C109" s="103">
        <v>50</v>
      </c>
      <c r="D109" s="104" t="s">
        <v>16</v>
      </c>
      <c r="E109" s="105">
        <v>50</v>
      </c>
      <c r="F109" s="104" t="s">
        <v>16</v>
      </c>
      <c r="G109" s="106">
        <v>1.65</v>
      </c>
      <c r="H109" s="104" t="s">
        <v>16</v>
      </c>
      <c r="I109" s="107">
        <v>6.1</v>
      </c>
      <c r="J109" s="169"/>
      <c r="K109" s="21">
        <f xml:space="preserve"> 15+31</f>
        <v>46</v>
      </c>
    </row>
    <row r="110" spans="1:11">
      <c r="A110" s="101">
        <v>108</v>
      </c>
      <c r="B110" s="102" t="s">
        <v>34</v>
      </c>
      <c r="C110" s="103">
        <v>50</v>
      </c>
      <c r="D110" s="104" t="s">
        <v>16</v>
      </c>
      <c r="E110" s="105">
        <v>50</v>
      </c>
      <c r="F110" s="104" t="s">
        <v>16</v>
      </c>
      <c r="G110" s="106">
        <v>1.65</v>
      </c>
      <c r="H110" s="104" t="s">
        <v>16</v>
      </c>
      <c r="I110" s="107">
        <v>6</v>
      </c>
      <c r="J110" s="169"/>
      <c r="K110" s="21">
        <v>14</v>
      </c>
    </row>
    <row r="111" spans="1:11">
      <c r="A111" s="101">
        <v>109</v>
      </c>
      <c r="B111" s="102" t="s">
        <v>32</v>
      </c>
      <c r="C111" s="103">
        <v>50</v>
      </c>
      <c r="D111" s="104" t="s">
        <v>16</v>
      </c>
      <c r="E111" s="105">
        <v>50</v>
      </c>
      <c r="F111" s="104" t="s">
        <v>16</v>
      </c>
      <c r="G111" s="106">
        <v>1.65</v>
      </c>
      <c r="H111" s="104" t="s">
        <v>16</v>
      </c>
      <c r="I111" s="107">
        <v>6</v>
      </c>
      <c r="J111" s="169"/>
      <c r="K111" s="21">
        <v>5</v>
      </c>
    </row>
    <row r="112" spans="1:11">
      <c r="A112" s="101">
        <v>110</v>
      </c>
      <c r="B112" s="102" t="s">
        <v>34</v>
      </c>
      <c r="C112" s="103">
        <v>50</v>
      </c>
      <c r="D112" s="104" t="s">
        <v>16</v>
      </c>
      <c r="E112" s="105">
        <v>50</v>
      </c>
      <c r="F112" s="104" t="s">
        <v>16</v>
      </c>
      <c r="G112" s="106">
        <v>1.65</v>
      </c>
      <c r="H112" s="104" t="s">
        <v>16</v>
      </c>
      <c r="I112" s="107">
        <v>6.1</v>
      </c>
      <c r="J112" s="169"/>
      <c r="K112" s="21">
        <f xml:space="preserve"> 26+91</f>
        <v>117</v>
      </c>
    </row>
    <row r="113" spans="1:12">
      <c r="A113" s="101">
        <v>111</v>
      </c>
      <c r="B113" s="102" t="s">
        <v>34</v>
      </c>
      <c r="C113" s="103">
        <v>50</v>
      </c>
      <c r="D113" s="104" t="s">
        <v>16</v>
      </c>
      <c r="E113" s="105">
        <v>50</v>
      </c>
      <c r="F113" s="104" t="s">
        <v>16</v>
      </c>
      <c r="G113" s="106">
        <v>2</v>
      </c>
      <c r="H113" s="104" t="s">
        <v>16</v>
      </c>
      <c r="I113" s="107">
        <v>6</v>
      </c>
      <c r="J113" s="169"/>
      <c r="K113" s="21">
        <v>4</v>
      </c>
    </row>
    <row r="114" spans="1:12">
      <c r="A114" s="101">
        <v>112</v>
      </c>
      <c r="B114" s="102" t="s">
        <v>30</v>
      </c>
      <c r="C114" s="103">
        <v>50</v>
      </c>
      <c r="D114" s="104" t="s">
        <v>16</v>
      </c>
      <c r="E114" s="105">
        <v>50</v>
      </c>
      <c r="F114" s="104" t="s">
        <v>16</v>
      </c>
      <c r="G114" s="106">
        <v>2.5</v>
      </c>
      <c r="H114" s="104" t="s">
        <v>16</v>
      </c>
      <c r="I114" s="107">
        <v>6.1</v>
      </c>
      <c r="J114" s="169"/>
      <c r="K114" s="21">
        <f xml:space="preserve"> 6</f>
        <v>6</v>
      </c>
    </row>
    <row r="115" spans="1:12">
      <c r="A115" s="101">
        <v>113</v>
      </c>
      <c r="B115" s="102" t="s">
        <v>34</v>
      </c>
      <c r="C115" s="103">
        <v>50</v>
      </c>
      <c r="D115" s="104" t="s">
        <v>16</v>
      </c>
      <c r="E115" s="105">
        <v>50</v>
      </c>
      <c r="F115" s="104" t="s">
        <v>16</v>
      </c>
      <c r="G115" s="106">
        <v>3</v>
      </c>
      <c r="H115" s="104" t="s">
        <v>16</v>
      </c>
      <c r="I115" s="107">
        <v>6</v>
      </c>
      <c r="J115" s="169"/>
      <c r="K115" s="21">
        <v>2</v>
      </c>
    </row>
    <row r="116" spans="1:12">
      <c r="A116" s="23">
        <v>114</v>
      </c>
      <c r="B116" s="20" t="s">
        <v>36</v>
      </c>
      <c r="C116" s="26">
        <v>50.8</v>
      </c>
      <c r="D116" s="19" t="s">
        <v>16</v>
      </c>
      <c r="E116" s="27">
        <v>50.8</v>
      </c>
      <c r="F116" s="19" t="s">
        <v>16</v>
      </c>
      <c r="G116" s="28">
        <v>1.2</v>
      </c>
      <c r="H116" s="19" t="s">
        <v>16</v>
      </c>
      <c r="I116" s="25">
        <v>6</v>
      </c>
      <c r="J116" s="169"/>
      <c r="K116" s="21">
        <v>32</v>
      </c>
    </row>
    <row r="117" spans="1:12">
      <c r="A117" s="23">
        <v>115</v>
      </c>
      <c r="B117" s="20" t="s">
        <v>36</v>
      </c>
      <c r="C117" s="26">
        <v>50.8</v>
      </c>
      <c r="D117" s="19" t="s">
        <v>16</v>
      </c>
      <c r="E117" s="27">
        <v>50.8</v>
      </c>
      <c r="F117" s="19" t="s">
        <v>16</v>
      </c>
      <c r="G117" s="28">
        <v>1.65</v>
      </c>
      <c r="H117" s="19" t="s">
        <v>16</v>
      </c>
      <c r="I117" s="25">
        <v>6</v>
      </c>
      <c r="J117" s="169"/>
      <c r="K117" s="21">
        <v>6</v>
      </c>
    </row>
    <row r="118" spans="1:12">
      <c r="A118" s="23">
        <v>116</v>
      </c>
      <c r="B118" s="20" t="s">
        <v>36</v>
      </c>
      <c r="C118" s="26">
        <v>50.8</v>
      </c>
      <c r="D118" s="19" t="s">
        <v>16</v>
      </c>
      <c r="E118" s="27">
        <v>50.8</v>
      </c>
      <c r="F118" s="19" t="s">
        <v>16</v>
      </c>
      <c r="G118" s="28">
        <v>1.65</v>
      </c>
      <c r="H118" s="19" t="s">
        <v>16</v>
      </c>
      <c r="I118" s="25">
        <v>6.1</v>
      </c>
      <c r="J118" s="169"/>
      <c r="K118" s="21">
        <f xml:space="preserve"> 100</f>
        <v>100</v>
      </c>
    </row>
    <row r="119" spans="1:12">
      <c r="A119" s="23">
        <v>117</v>
      </c>
      <c r="B119" s="20" t="s">
        <v>36</v>
      </c>
      <c r="C119" s="26">
        <v>50.8</v>
      </c>
      <c r="D119" s="19" t="s">
        <v>16</v>
      </c>
      <c r="E119" s="27">
        <v>50.8</v>
      </c>
      <c r="F119" s="19" t="s">
        <v>16</v>
      </c>
      <c r="G119" s="28">
        <v>2</v>
      </c>
      <c r="H119" s="19" t="s">
        <v>16</v>
      </c>
      <c r="I119" s="25">
        <v>6</v>
      </c>
      <c r="J119" s="169"/>
      <c r="K119" s="21">
        <v>120</v>
      </c>
    </row>
    <row r="120" spans="1:12">
      <c r="A120" s="23">
        <v>118</v>
      </c>
      <c r="B120" s="20" t="s">
        <v>30</v>
      </c>
      <c r="C120" s="26">
        <v>50.8</v>
      </c>
      <c r="D120" s="19" t="s">
        <v>16</v>
      </c>
      <c r="E120" s="27">
        <v>50.8</v>
      </c>
      <c r="F120" s="19" t="s">
        <v>16</v>
      </c>
      <c r="G120" s="28">
        <v>3.05</v>
      </c>
      <c r="H120" s="19" t="s">
        <v>16</v>
      </c>
      <c r="I120" s="25">
        <v>6.08</v>
      </c>
      <c r="J120" s="169"/>
      <c r="K120" s="21">
        <v>2</v>
      </c>
    </row>
    <row r="121" spans="1:12">
      <c r="A121" s="101">
        <v>119</v>
      </c>
      <c r="B121" s="102" t="s">
        <v>32</v>
      </c>
      <c r="C121" s="103">
        <v>60</v>
      </c>
      <c r="D121" s="104" t="s">
        <v>16</v>
      </c>
      <c r="E121" s="105">
        <v>60</v>
      </c>
      <c r="F121" s="104" t="s">
        <v>16</v>
      </c>
      <c r="G121" s="106">
        <v>1.5</v>
      </c>
      <c r="H121" s="104" t="s">
        <v>16</v>
      </c>
      <c r="I121" s="107">
        <v>6</v>
      </c>
      <c r="J121" s="169"/>
      <c r="K121" s="21">
        <v>11</v>
      </c>
    </row>
    <row r="122" spans="1:12">
      <c r="A122" s="23">
        <v>120</v>
      </c>
      <c r="B122" s="20" t="s">
        <v>37</v>
      </c>
      <c r="C122" s="26">
        <v>80</v>
      </c>
      <c r="D122" s="19" t="s">
        <v>16</v>
      </c>
      <c r="E122" s="27">
        <v>80</v>
      </c>
      <c r="F122" s="19" t="s">
        <v>16</v>
      </c>
      <c r="G122" s="28">
        <v>1.5</v>
      </c>
      <c r="H122" s="19" t="s">
        <v>16</v>
      </c>
      <c r="I122" s="25">
        <v>5.5</v>
      </c>
      <c r="J122" s="169" t="s">
        <v>250</v>
      </c>
      <c r="K122" s="21" t="s">
        <v>76</v>
      </c>
      <c r="L122" s="21"/>
    </row>
    <row r="123" spans="1:12">
      <c r="A123" s="23">
        <v>121</v>
      </c>
      <c r="B123" s="20" t="s">
        <v>37</v>
      </c>
      <c r="C123" s="26">
        <v>80</v>
      </c>
      <c r="D123" s="19" t="s">
        <v>16</v>
      </c>
      <c r="E123" s="27">
        <v>80</v>
      </c>
      <c r="F123" s="19" t="s">
        <v>16</v>
      </c>
      <c r="G123" s="28">
        <v>1.5</v>
      </c>
      <c r="H123" s="19" t="s">
        <v>16</v>
      </c>
      <c r="I123" s="25">
        <v>6</v>
      </c>
      <c r="J123" s="169" t="s">
        <v>249</v>
      </c>
      <c r="K123" s="21" t="s">
        <v>77</v>
      </c>
      <c r="L123" s="21"/>
    </row>
    <row r="124" spans="1:12">
      <c r="A124" s="23">
        <v>122</v>
      </c>
      <c r="B124" s="20" t="s">
        <v>30</v>
      </c>
      <c r="C124" s="26">
        <v>80</v>
      </c>
      <c r="D124" s="19" t="s">
        <v>16</v>
      </c>
      <c r="E124" s="27">
        <v>80</v>
      </c>
      <c r="F124" s="19" t="s">
        <v>16</v>
      </c>
      <c r="G124" s="28">
        <v>2</v>
      </c>
      <c r="H124" s="19" t="s">
        <v>16</v>
      </c>
      <c r="I124" s="25">
        <v>6</v>
      </c>
      <c r="J124" s="170" t="s">
        <v>251</v>
      </c>
      <c r="K124" s="21" t="s">
        <v>78</v>
      </c>
      <c r="L124" s="21"/>
    </row>
    <row r="125" spans="1:12">
      <c r="A125" s="23">
        <v>123</v>
      </c>
      <c r="B125" s="20" t="s">
        <v>38</v>
      </c>
      <c r="C125" s="26">
        <v>80</v>
      </c>
      <c r="D125" s="19" t="s">
        <v>16</v>
      </c>
      <c r="E125" s="27">
        <v>80</v>
      </c>
      <c r="F125" s="19" t="s">
        <v>16</v>
      </c>
      <c r="G125" s="28">
        <v>2</v>
      </c>
      <c r="H125" s="19" t="s">
        <v>16</v>
      </c>
      <c r="I125" s="25">
        <v>6</v>
      </c>
      <c r="J125" s="171">
        <v>51</v>
      </c>
      <c r="K125" s="21">
        <v>51</v>
      </c>
      <c r="L125" s="21"/>
    </row>
    <row r="126" spans="1:12">
      <c r="A126" s="101">
        <v>124</v>
      </c>
      <c r="B126" s="102" t="s">
        <v>26</v>
      </c>
      <c r="C126" s="103">
        <v>90</v>
      </c>
      <c r="D126" s="104" t="s">
        <v>16</v>
      </c>
      <c r="E126" s="105">
        <v>90</v>
      </c>
      <c r="F126" s="104" t="s">
        <v>16</v>
      </c>
      <c r="G126" s="106">
        <v>2</v>
      </c>
      <c r="H126" s="104" t="s">
        <v>16</v>
      </c>
      <c r="I126" s="107">
        <v>5.4</v>
      </c>
      <c r="J126" s="171">
        <v>4</v>
      </c>
      <c r="K126" s="21">
        <f xml:space="preserve"> 4</f>
        <v>4</v>
      </c>
    </row>
    <row r="127" spans="1:12">
      <c r="A127" s="101">
        <v>125</v>
      </c>
      <c r="B127" s="102" t="s">
        <v>39</v>
      </c>
      <c r="C127" s="103">
        <v>90</v>
      </c>
      <c r="D127" s="104" t="s">
        <v>16</v>
      </c>
      <c r="E127" s="105">
        <v>90</v>
      </c>
      <c r="F127" s="104" t="s">
        <v>16</v>
      </c>
      <c r="G127" s="106">
        <v>2</v>
      </c>
      <c r="H127" s="104" t="s">
        <v>16</v>
      </c>
      <c r="I127" s="107">
        <v>6</v>
      </c>
      <c r="J127" s="171" t="s">
        <v>63</v>
      </c>
      <c r="K127" s="21" t="s">
        <v>63</v>
      </c>
    </row>
    <row r="128" spans="1:12">
      <c r="A128" s="101">
        <v>126</v>
      </c>
      <c r="B128" s="102" t="s">
        <v>26</v>
      </c>
      <c r="C128" s="103">
        <v>90</v>
      </c>
      <c r="D128" s="104" t="s">
        <v>16</v>
      </c>
      <c r="E128" s="105">
        <v>90</v>
      </c>
      <c r="F128" s="104" t="s">
        <v>16</v>
      </c>
      <c r="G128" s="106">
        <v>3</v>
      </c>
      <c r="H128" s="104" t="s">
        <v>16</v>
      </c>
      <c r="I128" s="107">
        <v>6</v>
      </c>
      <c r="J128" s="171">
        <v>55</v>
      </c>
      <c r="K128" s="21">
        <v>55</v>
      </c>
    </row>
    <row r="129" spans="1:11">
      <c r="A129" s="23">
        <v>127</v>
      </c>
      <c r="B129" s="20" t="s">
        <v>40</v>
      </c>
      <c r="C129" s="26">
        <v>100</v>
      </c>
      <c r="D129" s="19"/>
      <c r="E129" s="27">
        <v>100</v>
      </c>
      <c r="F129" s="19" t="s">
        <v>16</v>
      </c>
      <c r="G129" s="28">
        <v>2</v>
      </c>
      <c r="H129" s="19" t="s">
        <v>16</v>
      </c>
      <c r="I129" s="25">
        <v>6</v>
      </c>
      <c r="J129" s="171" t="s">
        <v>54</v>
      </c>
      <c r="K129" s="21" t="s">
        <v>54</v>
      </c>
    </row>
    <row r="130" spans="1:11" ht="17.25" thickBot="1">
      <c r="A130" s="109">
        <v>128</v>
      </c>
      <c r="B130" s="110" t="s">
        <v>39</v>
      </c>
      <c r="C130" s="111">
        <v>100</v>
      </c>
      <c r="D130" s="112"/>
      <c r="E130" s="113">
        <v>100</v>
      </c>
      <c r="F130" s="112" t="s">
        <v>16</v>
      </c>
      <c r="G130" s="114">
        <v>2</v>
      </c>
      <c r="H130" s="112" t="s">
        <v>16</v>
      </c>
      <c r="I130" s="115">
        <v>6</v>
      </c>
      <c r="J130" s="172">
        <v>36</v>
      </c>
      <c r="K130" s="21">
        <v>36</v>
      </c>
    </row>
    <row r="132" spans="1:11">
      <c r="A132" s="198" t="s">
        <v>260</v>
      </c>
      <c r="B132" s="199"/>
      <c r="C132" s="199"/>
    </row>
  </sheetData>
  <sheetProtection sheet="1" objects="1" scenarios="1" selectLockedCells="1" autoFilter="0" selectUnlockedCells="1"/>
  <autoFilter ref="A2:K130">
    <filterColumn colId="2" showButton="0"/>
    <filterColumn colId="3" showButton="0"/>
  </autoFilter>
  <customSheetViews>
    <customSheetView guid="{27D0EE1D-D708-42A1-BF58-0CD63FE82C11}" showAutoFilter="1" hiddenColumns="1">
      <selection activeCell="A132" sqref="A132:C132"/>
      <pageMargins left="0.70866141732283472" right="0.70866141732283472" top="0.74803149606299213" bottom="0.74803149606299213" header="0.31496062992125984" footer="0.31496062992125984"/>
      <pageSetup paperSize="9" orientation="portrait" cellComments="asDisplayed" r:id="rId1"/>
      <headerFooter>
        <oddFooter>第 &amp;P 頁</oddFooter>
      </headerFooter>
      <autoFilter ref="A2:J130">
        <filterColumn colId="2" showButton="0"/>
        <filterColumn colId="3" showButton="0"/>
      </autoFilter>
    </customSheetView>
  </customSheetViews>
  <mergeCells count="3">
    <mergeCell ref="C2:E2"/>
    <mergeCell ref="A1:E1"/>
    <mergeCell ref="A132:C13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cellComments="asDisplayed" r:id="rId2"/>
  <headerFooter>
    <oddFooter>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L60"/>
  <sheetViews>
    <sheetView workbookViewId="0">
      <selection activeCell="I8" sqref="I8"/>
    </sheetView>
  </sheetViews>
  <sheetFormatPr defaultRowHeight="16.5"/>
  <cols>
    <col min="1" max="1" width="9" style="7"/>
    <col min="2" max="2" width="0" style="4" hidden="1" customWidth="1"/>
    <col min="3" max="3" width="9" style="6"/>
    <col min="4" max="4" width="0" style="6" hidden="1" customWidth="1"/>
    <col min="5" max="5" width="9" style="6"/>
    <col min="6" max="6" width="0" style="4" hidden="1" customWidth="1"/>
    <col min="7" max="7" width="9" style="31"/>
    <col min="8" max="8" width="0" style="4" hidden="1" customWidth="1"/>
    <col min="9" max="9" width="9" style="29"/>
    <col min="10" max="10" width="9" style="6"/>
    <col min="11" max="16384" width="9" style="4"/>
  </cols>
  <sheetData>
    <row r="1" spans="1:11" ht="17.25" thickBot="1">
      <c r="A1" s="8" t="s">
        <v>79</v>
      </c>
      <c r="C1" s="29"/>
      <c r="D1" s="30"/>
      <c r="E1" s="29"/>
    </row>
    <row r="2" spans="1:11" ht="17.25" thickBot="1">
      <c r="A2" s="186" t="s">
        <v>72</v>
      </c>
      <c r="B2" s="187" t="s">
        <v>73</v>
      </c>
      <c r="C2" s="200" t="s">
        <v>74</v>
      </c>
      <c r="D2" s="201"/>
      <c r="E2" s="201"/>
      <c r="F2" s="187"/>
      <c r="G2" s="188" t="s">
        <v>80</v>
      </c>
      <c r="H2" s="180"/>
      <c r="I2" s="189" t="s">
        <v>75</v>
      </c>
      <c r="J2" s="207" t="s">
        <v>258</v>
      </c>
    </row>
    <row r="3" spans="1:11">
      <c r="A3" s="145">
        <v>1</v>
      </c>
      <c r="B3" s="146" t="s">
        <v>29</v>
      </c>
      <c r="C3" s="147">
        <v>10</v>
      </c>
      <c r="D3" s="148" t="s">
        <v>16</v>
      </c>
      <c r="E3" s="149">
        <v>20</v>
      </c>
      <c r="F3" s="146" t="s">
        <v>16</v>
      </c>
      <c r="G3" s="77">
        <v>1</v>
      </c>
      <c r="H3" s="146" t="s">
        <v>16</v>
      </c>
      <c r="I3" s="150">
        <v>6</v>
      </c>
      <c r="J3" s="210">
        <f xml:space="preserve"> 82</f>
        <v>82</v>
      </c>
    </row>
    <row r="4" spans="1:11">
      <c r="A4" s="151">
        <v>2</v>
      </c>
      <c r="B4" s="152" t="s">
        <v>31</v>
      </c>
      <c r="C4" s="153">
        <v>10</v>
      </c>
      <c r="D4" s="82" t="s">
        <v>16</v>
      </c>
      <c r="E4" s="154">
        <v>20</v>
      </c>
      <c r="F4" s="152" t="s">
        <v>16</v>
      </c>
      <c r="G4" s="84">
        <v>1.2</v>
      </c>
      <c r="H4" s="152" t="s">
        <v>16</v>
      </c>
      <c r="I4" s="155">
        <v>6</v>
      </c>
      <c r="J4" s="210">
        <f xml:space="preserve"> 32</f>
        <v>32</v>
      </c>
    </row>
    <row r="5" spans="1:11">
      <c r="A5" s="151">
        <v>3</v>
      </c>
      <c r="B5" s="152" t="s">
        <v>31</v>
      </c>
      <c r="C5" s="153">
        <v>10</v>
      </c>
      <c r="D5" s="82" t="s">
        <v>16</v>
      </c>
      <c r="E5" s="154">
        <v>20</v>
      </c>
      <c r="F5" s="152" t="s">
        <v>16</v>
      </c>
      <c r="G5" s="84">
        <v>1.2</v>
      </c>
      <c r="H5" s="152" t="s">
        <v>16</v>
      </c>
      <c r="I5" s="155">
        <v>6</v>
      </c>
      <c r="J5" s="210">
        <f xml:space="preserve"> 156</f>
        <v>156</v>
      </c>
    </row>
    <row r="6" spans="1:11">
      <c r="A6" s="151">
        <v>4</v>
      </c>
      <c r="B6" s="152" t="s">
        <v>29</v>
      </c>
      <c r="C6" s="153">
        <v>10</v>
      </c>
      <c r="D6" s="82" t="s">
        <v>16</v>
      </c>
      <c r="E6" s="154">
        <v>20</v>
      </c>
      <c r="F6" s="152" t="s">
        <v>16</v>
      </c>
      <c r="G6" s="84">
        <v>1.2</v>
      </c>
      <c r="H6" s="152" t="s">
        <v>16</v>
      </c>
      <c r="I6" s="155">
        <v>6</v>
      </c>
      <c r="J6" s="210">
        <f xml:space="preserve"> 299</f>
        <v>299</v>
      </c>
    </row>
    <row r="7" spans="1:11">
      <c r="A7" s="151">
        <v>5</v>
      </c>
      <c r="B7" s="152" t="s">
        <v>32</v>
      </c>
      <c r="C7" s="153">
        <v>10</v>
      </c>
      <c r="D7" s="82" t="s">
        <v>16</v>
      </c>
      <c r="E7" s="154">
        <v>40</v>
      </c>
      <c r="F7" s="152" t="s">
        <v>16</v>
      </c>
      <c r="G7" s="84">
        <v>1.2</v>
      </c>
      <c r="H7" s="152" t="s">
        <v>16</v>
      </c>
      <c r="I7" s="155">
        <v>6</v>
      </c>
      <c r="J7" s="210">
        <f xml:space="preserve"> 15</f>
        <v>15</v>
      </c>
    </row>
    <row r="8" spans="1:11">
      <c r="A8" s="140">
        <v>6</v>
      </c>
      <c r="B8" s="141" t="s">
        <v>25</v>
      </c>
      <c r="C8" s="142">
        <v>12</v>
      </c>
      <c r="D8" s="88" t="s">
        <v>16</v>
      </c>
      <c r="E8" s="143">
        <v>25</v>
      </c>
      <c r="F8" s="141" t="s">
        <v>16</v>
      </c>
      <c r="G8" s="90">
        <v>1.2</v>
      </c>
      <c r="H8" s="141" t="s">
        <v>16</v>
      </c>
      <c r="I8" s="144">
        <v>6</v>
      </c>
      <c r="J8" s="210">
        <f xml:space="preserve"> 12</f>
        <v>12</v>
      </c>
    </row>
    <row r="9" spans="1:11">
      <c r="A9" s="140">
        <v>7</v>
      </c>
      <c r="B9" s="141" t="s">
        <v>32</v>
      </c>
      <c r="C9" s="142">
        <v>12</v>
      </c>
      <c r="D9" s="88" t="s">
        <v>16</v>
      </c>
      <c r="E9" s="143">
        <v>25</v>
      </c>
      <c r="F9" s="141" t="s">
        <v>16</v>
      </c>
      <c r="G9" s="90">
        <v>1.2</v>
      </c>
      <c r="H9" s="141" t="s">
        <v>16</v>
      </c>
      <c r="I9" s="144">
        <v>6</v>
      </c>
      <c r="J9" s="210">
        <f xml:space="preserve"> 18</f>
        <v>18</v>
      </c>
    </row>
    <row r="10" spans="1:11">
      <c r="A10" s="140">
        <v>8</v>
      </c>
      <c r="B10" s="141" t="s">
        <v>32</v>
      </c>
      <c r="C10" s="142">
        <v>12</v>
      </c>
      <c r="D10" s="88" t="s">
        <v>16</v>
      </c>
      <c r="E10" s="143">
        <v>25</v>
      </c>
      <c r="F10" s="141" t="s">
        <v>16</v>
      </c>
      <c r="G10" s="90">
        <v>1.5</v>
      </c>
      <c r="H10" s="141" t="s">
        <v>16</v>
      </c>
      <c r="I10" s="144">
        <v>6</v>
      </c>
      <c r="J10" s="208" t="s">
        <v>245</v>
      </c>
      <c r="K10" s="162" t="s">
        <v>253</v>
      </c>
    </row>
    <row r="11" spans="1:11">
      <c r="A11" s="140">
        <v>9</v>
      </c>
      <c r="B11" s="141" t="s">
        <v>15</v>
      </c>
      <c r="C11" s="142">
        <v>12</v>
      </c>
      <c r="D11" s="88" t="s">
        <v>16</v>
      </c>
      <c r="E11" s="143">
        <v>45</v>
      </c>
      <c r="F11" s="141" t="s">
        <v>16</v>
      </c>
      <c r="G11" s="90">
        <v>0.8</v>
      </c>
      <c r="H11" s="141" t="s">
        <v>16</v>
      </c>
      <c r="I11" s="144">
        <v>6</v>
      </c>
      <c r="J11" s="210">
        <f xml:space="preserve"> 534+108</f>
        <v>642</v>
      </c>
    </row>
    <row r="12" spans="1:11">
      <c r="A12" s="140">
        <v>10</v>
      </c>
      <c r="B12" s="141" t="s">
        <v>28</v>
      </c>
      <c r="C12" s="142">
        <v>12</v>
      </c>
      <c r="D12" s="88" t="s">
        <v>16</v>
      </c>
      <c r="E12" s="143">
        <v>45</v>
      </c>
      <c r="F12" s="141" t="s">
        <v>16</v>
      </c>
      <c r="G12" s="90">
        <v>0.9</v>
      </c>
      <c r="H12" s="141" t="s">
        <v>16</v>
      </c>
      <c r="I12" s="144">
        <v>6</v>
      </c>
      <c r="J12" s="210">
        <f xml:space="preserve"> 78</f>
        <v>78</v>
      </c>
    </row>
    <row r="13" spans="1:11">
      <c r="A13" s="151">
        <v>11</v>
      </c>
      <c r="B13" s="152" t="s">
        <v>32</v>
      </c>
      <c r="C13" s="153">
        <v>15</v>
      </c>
      <c r="D13" s="82" t="s">
        <v>16</v>
      </c>
      <c r="E13" s="154">
        <v>30</v>
      </c>
      <c r="F13" s="152" t="s">
        <v>16</v>
      </c>
      <c r="G13" s="84">
        <v>1.2</v>
      </c>
      <c r="H13" s="152" t="s">
        <v>16</v>
      </c>
      <c r="I13" s="155">
        <v>6</v>
      </c>
      <c r="J13" s="210">
        <f xml:space="preserve"> 9</f>
        <v>9</v>
      </c>
    </row>
    <row r="14" spans="1:11">
      <c r="A14" s="151">
        <v>12</v>
      </c>
      <c r="B14" s="152" t="s">
        <v>15</v>
      </c>
      <c r="C14" s="153">
        <v>15</v>
      </c>
      <c r="D14" s="82" t="s">
        <v>16</v>
      </c>
      <c r="E14" s="154">
        <v>30</v>
      </c>
      <c r="F14" s="152" t="s">
        <v>16</v>
      </c>
      <c r="G14" s="84">
        <v>1.5</v>
      </c>
      <c r="H14" s="152" t="s">
        <v>16</v>
      </c>
      <c r="I14" s="155">
        <v>6</v>
      </c>
      <c r="J14" s="210">
        <f xml:space="preserve"> 9</f>
        <v>9</v>
      </c>
    </row>
    <row r="15" spans="1:11">
      <c r="A15" s="140">
        <v>13</v>
      </c>
      <c r="B15" s="141" t="s">
        <v>0</v>
      </c>
      <c r="C15" s="142">
        <v>20</v>
      </c>
      <c r="D15" s="88" t="s">
        <v>16</v>
      </c>
      <c r="E15" s="143">
        <v>30</v>
      </c>
      <c r="F15" s="141" t="s">
        <v>16</v>
      </c>
      <c r="G15" s="90">
        <v>1</v>
      </c>
      <c r="H15" s="141" t="s">
        <v>16</v>
      </c>
      <c r="I15" s="144">
        <v>6</v>
      </c>
      <c r="J15" s="210">
        <f xml:space="preserve"> 3</f>
        <v>3</v>
      </c>
    </row>
    <row r="16" spans="1:11">
      <c r="A16" s="140">
        <v>14</v>
      </c>
      <c r="B16" s="141" t="s">
        <v>15</v>
      </c>
      <c r="C16" s="142">
        <v>20</v>
      </c>
      <c r="D16" s="88" t="s">
        <v>16</v>
      </c>
      <c r="E16" s="143">
        <v>30</v>
      </c>
      <c r="F16" s="141" t="s">
        <v>16</v>
      </c>
      <c r="G16" s="90">
        <v>1.2</v>
      </c>
      <c r="H16" s="141" t="s">
        <v>16</v>
      </c>
      <c r="I16" s="144">
        <v>6</v>
      </c>
      <c r="J16" s="210">
        <f xml:space="preserve"> 30</f>
        <v>30</v>
      </c>
    </row>
    <row r="17" spans="1:10">
      <c r="A17" s="140">
        <v>15</v>
      </c>
      <c r="B17" s="141" t="s">
        <v>25</v>
      </c>
      <c r="C17" s="142">
        <v>20</v>
      </c>
      <c r="D17" s="88" t="s">
        <v>16</v>
      </c>
      <c r="E17" s="143">
        <v>30</v>
      </c>
      <c r="F17" s="141" t="s">
        <v>16</v>
      </c>
      <c r="G17" s="90">
        <v>1.24</v>
      </c>
      <c r="H17" s="141" t="s">
        <v>16</v>
      </c>
      <c r="I17" s="144">
        <v>5.97</v>
      </c>
      <c r="J17" s="210">
        <v>1</v>
      </c>
    </row>
    <row r="18" spans="1:10">
      <c r="A18" s="140">
        <v>16</v>
      </c>
      <c r="B18" s="141" t="s">
        <v>25</v>
      </c>
      <c r="C18" s="142">
        <v>20</v>
      </c>
      <c r="D18" s="88" t="s">
        <v>16</v>
      </c>
      <c r="E18" s="143">
        <v>30</v>
      </c>
      <c r="F18" s="141" t="s">
        <v>16</v>
      </c>
      <c r="G18" s="90">
        <v>1.5</v>
      </c>
      <c r="H18" s="141" t="s">
        <v>16</v>
      </c>
      <c r="I18" s="144">
        <v>6</v>
      </c>
      <c r="J18" s="210">
        <f xml:space="preserve"> 29</f>
        <v>29</v>
      </c>
    </row>
    <row r="19" spans="1:10">
      <c r="A19" s="151">
        <v>17</v>
      </c>
      <c r="B19" s="152" t="s">
        <v>31</v>
      </c>
      <c r="C19" s="153">
        <v>20</v>
      </c>
      <c r="D19" s="82" t="s">
        <v>16</v>
      </c>
      <c r="E19" s="154">
        <v>40</v>
      </c>
      <c r="F19" s="152" t="s">
        <v>16</v>
      </c>
      <c r="G19" s="84">
        <v>1</v>
      </c>
      <c r="H19" s="152" t="s">
        <v>16</v>
      </c>
      <c r="I19" s="155">
        <v>6</v>
      </c>
      <c r="J19" s="210">
        <f xml:space="preserve"> 88</f>
        <v>88</v>
      </c>
    </row>
    <row r="20" spans="1:10">
      <c r="A20" s="151">
        <v>18</v>
      </c>
      <c r="B20" s="152" t="s">
        <v>28</v>
      </c>
      <c r="C20" s="153">
        <v>20</v>
      </c>
      <c r="D20" s="82" t="s">
        <v>16</v>
      </c>
      <c r="E20" s="154">
        <v>40</v>
      </c>
      <c r="F20" s="152" t="s">
        <v>16</v>
      </c>
      <c r="G20" s="84">
        <v>1</v>
      </c>
      <c r="H20" s="152" t="s">
        <v>16</v>
      </c>
      <c r="I20" s="155">
        <v>6</v>
      </c>
      <c r="J20" s="210">
        <f xml:space="preserve"> 3</f>
        <v>3</v>
      </c>
    </row>
    <row r="21" spans="1:10">
      <c r="A21" s="151">
        <v>19</v>
      </c>
      <c r="B21" s="152" t="s">
        <v>30</v>
      </c>
      <c r="C21" s="153">
        <v>20</v>
      </c>
      <c r="D21" s="82" t="s">
        <v>16</v>
      </c>
      <c r="E21" s="154">
        <v>40</v>
      </c>
      <c r="F21" s="152" t="s">
        <v>16</v>
      </c>
      <c r="G21" s="84">
        <v>1.5</v>
      </c>
      <c r="H21" s="152" t="s">
        <v>16</v>
      </c>
      <c r="I21" s="155">
        <v>5.7</v>
      </c>
      <c r="J21" s="210">
        <v>1</v>
      </c>
    </row>
    <row r="22" spans="1:10">
      <c r="A22" s="151">
        <v>20</v>
      </c>
      <c r="B22" s="152" t="s">
        <v>25</v>
      </c>
      <c r="C22" s="153">
        <v>20</v>
      </c>
      <c r="D22" s="82" t="s">
        <v>16</v>
      </c>
      <c r="E22" s="154">
        <v>40</v>
      </c>
      <c r="F22" s="152" t="s">
        <v>16</v>
      </c>
      <c r="G22" s="84">
        <v>1.5</v>
      </c>
      <c r="H22" s="152" t="s">
        <v>16</v>
      </c>
      <c r="I22" s="155">
        <v>6.1</v>
      </c>
      <c r="J22" s="210">
        <v>8</v>
      </c>
    </row>
    <row r="23" spans="1:10">
      <c r="A23" s="140">
        <v>21</v>
      </c>
      <c r="B23" s="141" t="s">
        <v>32</v>
      </c>
      <c r="C23" s="142">
        <v>25</v>
      </c>
      <c r="D23" s="88" t="s">
        <v>16</v>
      </c>
      <c r="E23" s="143">
        <v>30</v>
      </c>
      <c r="F23" s="141" t="s">
        <v>16</v>
      </c>
      <c r="G23" s="90">
        <v>1.65</v>
      </c>
      <c r="H23" s="141" t="s">
        <v>16</v>
      </c>
      <c r="I23" s="144">
        <v>6</v>
      </c>
      <c r="J23" s="210">
        <v>7</v>
      </c>
    </row>
    <row r="24" spans="1:10">
      <c r="A24" s="151">
        <v>22</v>
      </c>
      <c r="B24" s="152" t="s">
        <v>31</v>
      </c>
      <c r="C24" s="153">
        <v>25</v>
      </c>
      <c r="D24" s="82" t="s">
        <v>16</v>
      </c>
      <c r="E24" s="154">
        <v>38</v>
      </c>
      <c r="F24" s="152" t="s">
        <v>16</v>
      </c>
      <c r="G24" s="84">
        <v>1</v>
      </c>
      <c r="H24" s="152" t="s">
        <v>16</v>
      </c>
      <c r="I24" s="155">
        <v>6</v>
      </c>
      <c r="J24" s="210">
        <v>26</v>
      </c>
    </row>
    <row r="25" spans="1:10">
      <c r="A25" s="151">
        <v>23</v>
      </c>
      <c r="B25" s="152" t="s">
        <v>25</v>
      </c>
      <c r="C25" s="153">
        <v>25</v>
      </c>
      <c r="D25" s="82" t="s">
        <v>16</v>
      </c>
      <c r="E25" s="154">
        <v>38</v>
      </c>
      <c r="F25" s="152" t="s">
        <v>16</v>
      </c>
      <c r="G25" s="84">
        <v>1.2</v>
      </c>
      <c r="H25" s="152" t="s">
        <v>16</v>
      </c>
      <c r="I25" s="155">
        <v>6</v>
      </c>
      <c r="J25" s="210">
        <v>74</v>
      </c>
    </row>
    <row r="26" spans="1:10">
      <c r="A26" s="151">
        <v>24</v>
      </c>
      <c r="B26" s="152" t="s">
        <v>38</v>
      </c>
      <c r="C26" s="153">
        <v>25</v>
      </c>
      <c r="D26" s="82" t="s">
        <v>16</v>
      </c>
      <c r="E26" s="154">
        <v>38</v>
      </c>
      <c r="F26" s="152" t="s">
        <v>16</v>
      </c>
      <c r="G26" s="84">
        <v>1.2</v>
      </c>
      <c r="H26" s="152" t="s">
        <v>16</v>
      </c>
      <c r="I26" s="155">
        <v>6</v>
      </c>
      <c r="J26" s="210">
        <v>81</v>
      </c>
    </row>
    <row r="27" spans="1:10">
      <c r="A27" s="151">
        <v>25</v>
      </c>
      <c r="B27" s="152" t="s">
        <v>25</v>
      </c>
      <c r="C27" s="153">
        <v>25</v>
      </c>
      <c r="D27" s="82" t="s">
        <v>16</v>
      </c>
      <c r="E27" s="154">
        <v>38</v>
      </c>
      <c r="F27" s="152" t="s">
        <v>16</v>
      </c>
      <c r="G27" s="84">
        <v>1.2</v>
      </c>
      <c r="H27" s="152" t="s">
        <v>16</v>
      </c>
      <c r="I27" s="155">
        <v>6.1</v>
      </c>
      <c r="J27" s="210">
        <f xml:space="preserve"> 10+10</f>
        <v>20</v>
      </c>
    </row>
    <row r="28" spans="1:10">
      <c r="A28" s="151">
        <v>26</v>
      </c>
      <c r="B28" s="152" t="s">
        <v>31</v>
      </c>
      <c r="C28" s="153">
        <v>25</v>
      </c>
      <c r="D28" s="82" t="s">
        <v>16</v>
      </c>
      <c r="E28" s="154">
        <v>38</v>
      </c>
      <c r="F28" s="152" t="s">
        <v>16</v>
      </c>
      <c r="G28" s="84">
        <v>1.2</v>
      </c>
      <c r="H28" s="152" t="s">
        <v>16</v>
      </c>
      <c r="I28" s="155">
        <v>6.1</v>
      </c>
      <c r="J28" s="210">
        <f xml:space="preserve"> 145</f>
        <v>145</v>
      </c>
    </row>
    <row r="29" spans="1:10">
      <c r="A29" s="151">
        <v>27</v>
      </c>
      <c r="B29" s="152" t="s">
        <v>31</v>
      </c>
      <c r="C29" s="153">
        <v>25</v>
      </c>
      <c r="D29" s="82" t="s">
        <v>16</v>
      </c>
      <c r="E29" s="154">
        <v>38</v>
      </c>
      <c r="F29" s="152" t="s">
        <v>16</v>
      </c>
      <c r="G29" s="84">
        <v>1.65</v>
      </c>
      <c r="H29" s="152" t="s">
        <v>16</v>
      </c>
      <c r="I29" s="155">
        <v>6</v>
      </c>
      <c r="J29" s="210">
        <v>35</v>
      </c>
    </row>
    <row r="30" spans="1:10">
      <c r="A30" s="151">
        <v>28</v>
      </c>
      <c r="B30" s="152" t="s">
        <v>25</v>
      </c>
      <c r="C30" s="153">
        <v>25</v>
      </c>
      <c r="D30" s="82" t="s">
        <v>16</v>
      </c>
      <c r="E30" s="154">
        <v>38</v>
      </c>
      <c r="F30" s="152" t="s">
        <v>16</v>
      </c>
      <c r="G30" s="84">
        <v>1.65</v>
      </c>
      <c r="H30" s="152" t="s">
        <v>16</v>
      </c>
      <c r="I30" s="155">
        <v>6.1</v>
      </c>
      <c r="J30" s="210">
        <f xml:space="preserve"> 16</f>
        <v>16</v>
      </c>
    </row>
    <row r="31" spans="1:10">
      <c r="A31" s="140">
        <v>29</v>
      </c>
      <c r="B31" s="141" t="s">
        <v>28</v>
      </c>
      <c r="C31" s="142">
        <v>25</v>
      </c>
      <c r="D31" s="88" t="s">
        <v>16</v>
      </c>
      <c r="E31" s="143">
        <v>50</v>
      </c>
      <c r="F31" s="141" t="s">
        <v>16</v>
      </c>
      <c r="G31" s="90">
        <v>0.9</v>
      </c>
      <c r="H31" s="141" t="s">
        <v>16</v>
      </c>
      <c r="I31" s="144">
        <v>6.4</v>
      </c>
      <c r="J31" s="210">
        <f xml:space="preserve"> 1</f>
        <v>1</v>
      </c>
    </row>
    <row r="32" spans="1:10">
      <c r="A32" s="140">
        <v>30</v>
      </c>
      <c r="B32" s="141" t="s">
        <v>38</v>
      </c>
      <c r="C32" s="142">
        <v>25</v>
      </c>
      <c r="D32" s="88" t="s">
        <v>16</v>
      </c>
      <c r="E32" s="143">
        <v>50</v>
      </c>
      <c r="F32" s="141" t="s">
        <v>16</v>
      </c>
      <c r="G32" s="90">
        <v>1.2</v>
      </c>
      <c r="H32" s="141" t="s">
        <v>16</v>
      </c>
      <c r="I32" s="144">
        <v>6</v>
      </c>
      <c r="J32" s="210">
        <v>19</v>
      </c>
    </row>
    <row r="33" spans="1:11">
      <c r="A33" s="140">
        <v>31</v>
      </c>
      <c r="B33" s="141" t="s">
        <v>30</v>
      </c>
      <c r="C33" s="142">
        <v>25</v>
      </c>
      <c r="D33" s="88" t="s">
        <v>16</v>
      </c>
      <c r="E33" s="143">
        <v>50</v>
      </c>
      <c r="F33" s="141" t="s">
        <v>16</v>
      </c>
      <c r="G33" s="90">
        <v>1.2</v>
      </c>
      <c r="H33" s="141" t="s">
        <v>16</v>
      </c>
      <c r="I33" s="144">
        <v>6</v>
      </c>
      <c r="J33" s="209" t="s">
        <v>255</v>
      </c>
      <c r="K33" s="162" t="s">
        <v>254</v>
      </c>
    </row>
    <row r="34" spans="1:11">
      <c r="A34" s="140">
        <v>32</v>
      </c>
      <c r="B34" s="141" t="s">
        <v>38</v>
      </c>
      <c r="C34" s="142">
        <v>25</v>
      </c>
      <c r="D34" s="88" t="s">
        <v>16</v>
      </c>
      <c r="E34" s="143">
        <v>50</v>
      </c>
      <c r="F34" s="141" t="s">
        <v>16</v>
      </c>
      <c r="G34" s="90">
        <v>1.5</v>
      </c>
      <c r="H34" s="141" t="s">
        <v>16</v>
      </c>
      <c r="I34" s="144">
        <v>6</v>
      </c>
      <c r="J34" s="210">
        <v>39</v>
      </c>
    </row>
    <row r="35" spans="1:11">
      <c r="A35" s="140">
        <v>33</v>
      </c>
      <c r="B35" s="141" t="s">
        <v>38</v>
      </c>
      <c r="C35" s="142">
        <v>25</v>
      </c>
      <c r="D35" s="88" t="s">
        <v>16</v>
      </c>
      <c r="E35" s="143">
        <v>50</v>
      </c>
      <c r="F35" s="141" t="s">
        <v>16</v>
      </c>
      <c r="G35" s="90">
        <v>1.65</v>
      </c>
      <c r="H35" s="141" t="s">
        <v>16</v>
      </c>
      <c r="I35" s="144">
        <v>6.1</v>
      </c>
      <c r="J35" s="210">
        <f xml:space="preserve"> 18</f>
        <v>18</v>
      </c>
    </row>
    <row r="36" spans="1:11">
      <c r="A36" s="140">
        <v>34</v>
      </c>
      <c r="B36" s="141" t="s">
        <v>39</v>
      </c>
      <c r="C36" s="142">
        <v>25</v>
      </c>
      <c r="D36" s="88" t="s">
        <v>16</v>
      </c>
      <c r="E36" s="143">
        <v>50</v>
      </c>
      <c r="F36" s="141" t="s">
        <v>16</v>
      </c>
      <c r="G36" s="90">
        <v>1.65</v>
      </c>
      <c r="H36" s="141" t="s">
        <v>16</v>
      </c>
      <c r="I36" s="144">
        <v>6</v>
      </c>
      <c r="J36" s="210">
        <v>19</v>
      </c>
    </row>
    <row r="37" spans="1:11">
      <c r="A37" s="140">
        <v>35</v>
      </c>
      <c r="B37" s="141" t="s">
        <v>32</v>
      </c>
      <c r="C37" s="142">
        <v>25</v>
      </c>
      <c r="D37" s="88" t="s">
        <v>16</v>
      </c>
      <c r="E37" s="143">
        <v>50</v>
      </c>
      <c r="F37" s="141" t="s">
        <v>16</v>
      </c>
      <c r="G37" s="90">
        <v>1.65</v>
      </c>
      <c r="H37" s="141" t="s">
        <v>16</v>
      </c>
      <c r="I37" s="144">
        <v>6</v>
      </c>
      <c r="J37" s="210">
        <v>10</v>
      </c>
    </row>
    <row r="38" spans="1:11">
      <c r="A38" s="140">
        <v>36</v>
      </c>
      <c r="B38" s="141" t="s">
        <v>38</v>
      </c>
      <c r="C38" s="142">
        <v>25</v>
      </c>
      <c r="D38" s="88" t="s">
        <v>16</v>
      </c>
      <c r="E38" s="143">
        <v>50</v>
      </c>
      <c r="F38" s="141" t="s">
        <v>16</v>
      </c>
      <c r="G38" s="90">
        <v>1.65</v>
      </c>
      <c r="H38" s="141" t="s">
        <v>16</v>
      </c>
      <c r="I38" s="144">
        <v>6.1</v>
      </c>
      <c r="J38" s="210">
        <f xml:space="preserve"> 47</f>
        <v>47</v>
      </c>
    </row>
    <row r="39" spans="1:11">
      <c r="A39" s="140">
        <v>37</v>
      </c>
      <c r="B39" s="141" t="s">
        <v>68</v>
      </c>
      <c r="C39" s="142">
        <v>25</v>
      </c>
      <c r="D39" s="88" t="s">
        <v>16</v>
      </c>
      <c r="E39" s="143">
        <v>50</v>
      </c>
      <c r="F39" s="141" t="s">
        <v>16</v>
      </c>
      <c r="G39" s="90">
        <v>1.65</v>
      </c>
      <c r="H39" s="141" t="s">
        <v>16</v>
      </c>
      <c r="I39" s="144">
        <v>6.1</v>
      </c>
      <c r="J39" s="210" t="s">
        <v>70</v>
      </c>
    </row>
    <row r="40" spans="1:11">
      <c r="A40" s="140">
        <v>38</v>
      </c>
      <c r="B40" s="141" t="s">
        <v>39</v>
      </c>
      <c r="C40" s="142">
        <v>25</v>
      </c>
      <c r="D40" s="88" t="s">
        <v>16</v>
      </c>
      <c r="E40" s="143">
        <v>50</v>
      </c>
      <c r="F40" s="141" t="s">
        <v>16</v>
      </c>
      <c r="G40" s="90">
        <v>2</v>
      </c>
      <c r="H40" s="141" t="s">
        <v>16</v>
      </c>
      <c r="I40" s="144">
        <v>6</v>
      </c>
      <c r="J40" s="210">
        <v>1</v>
      </c>
    </row>
    <row r="41" spans="1:11">
      <c r="A41" s="151">
        <v>39</v>
      </c>
      <c r="B41" s="152" t="s">
        <v>38</v>
      </c>
      <c r="C41" s="153">
        <v>30</v>
      </c>
      <c r="D41" s="82" t="s">
        <v>16</v>
      </c>
      <c r="E41" s="154">
        <v>50</v>
      </c>
      <c r="F41" s="152" t="s">
        <v>16</v>
      </c>
      <c r="G41" s="84">
        <v>1</v>
      </c>
      <c r="H41" s="152" t="s">
        <v>16</v>
      </c>
      <c r="I41" s="155">
        <v>6</v>
      </c>
      <c r="J41" s="210">
        <v>15</v>
      </c>
    </row>
    <row r="42" spans="1:11">
      <c r="A42" s="151">
        <v>40</v>
      </c>
      <c r="B42" s="152" t="s">
        <v>32</v>
      </c>
      <c r="C42" s="153">
        <v>30</v>
      </c>
      <c r="D42" s="82" t="s">
        <v>16</v>
      </c>
      <c r="E42" s="154">
        <v>50</v>
      </c>
      <c r="F42" s="152" t="s">
        <v>16</v>
      </c>
      <c r="G42" s="84">
        <v>1.2</v>
      </c>
      <c r="H42" s="152" t="s">
        <v>16</v>
      </c>
      <c r="I42" s="155">
        <v>6</v>
      </c>
      <c r="J42" s="210">
        <v>43</v>
      </c>
    </row>
    <row r="43" spans="1:11">
      <c r="A43" s="151">
        <v>41</v>
      </c>
      <c r="B43" s="152" t="s">
        <v>29</v>
      </c>
      <c r="C43" s="153">
        <v>30</v>
      </c>
      <c r="D43" s="82" t="s">
        <v>16</v>
      </c>
      <c r="E43" s="154">
        <v>50</v>
      </c>
      <c r="F43" s="152" t="s">
        <v>16</v>
      </c>
      <c r="G43" s="84">
        <v>1.2</v>
      </c>
      <c r="H43" s="152" t="s">
        <v>16</v>
      </c>
      <c r="I43" s="155">
        <v>6</v>
      </c>
      <c r="J43" s="210">
        <v>86</v>
      </c>
    </row>
    <row r="44" spans="1:11">
      <c r="A44" s="151">
        <v>42</v>
      </c>
      <c r="B44" s="152" t="s">
        <v>38</v>
      </c>
      <c r="C44" s="153">
        <v>30</v>
      </c>
      <c r="D44" s="82" t="s">
        <v>16</v>
      </c>
      <c r="E44" s="154">
        <v>50</v>
      </c>
      <c r="F44" s="152" t="s">
        <v>16</v>
      </c>
      <c r="G44" s="84">
        <v>1.25</v>
      </c>
      <c r="H44" s="152" t="s">
        <v>16</v>
      </c>
      <c r="I44" s="155">
        <v>6</v>
      </c>
      <c r="J44" s="210">
        <v>29</v>
      </c>
    </row>
    <row r="45" spans="1:11">
      <c r="A45" s="151">
        <v>43</v>
      </c>
      <c r="B45" s="152" t="s">
        <v>25</v>
      </c>
      <c r="C45" s="153">
        <v>30</v>
      </c>
      <c r="D45" s="82" t="s">
        <v>16</v>
      </c>
      <c r="E45" s="154">
        <v>50</v>
      </c>
      <c r="F45" s="152" t="s">
        <v>16</v>
      </c>
      <c r="G45" s="84">
        <v>1.5</v>
      </c>
      <c r="H45" s="152" t="s">
        <v>16</v>
      </c>
      <c r="I45" s="155">
        <v>6</v>
      </c>
      <c r="J45" s="210" t="s">
        <v>69</v>
      </c>
    </row>
    <row r="46" spans="1:11">
      <c r="A46" s="151">
        <v>44</v>
      </c>
      <c r="B46" s="152" t="s">
        <v>26</v>
      </c>
      <c r="C46" s="153">
        <v>30</v>
      </c>
      <c r="D46" s="82" t="s">
        <v>16</v>
      </c>
      <c r="E46" s="154">
        <v>50</v>
      </c>
      <c r="F46" s="152" t="s">
        <v>16</v>
      </c>
      <c r="G46" s="84">
        <v>1.5</v>
      </c>
      <c r="H46" s="152" t="s">
        <v>16</v>
      </c>
      <c r="I46" s="155">
        <v>6</v>
      </c>
      <c r="J46" s="210">
        <v>15</v>
      </c>
    </row>
    <row r="47" spans="1:11">
      <c r="A47" s="151">
        <v>45</v>
      </c>
      <c r="B47" s="152" t="s">
        <v>29</v>
      </c>
      <c r="C47" s="153">
        <v>30</v>
      </c>
      <c r="D47" s="82" t="s">
        <v>16</v>
      </c>
      <c r="E47" s="154">
        <v>50</v>
      </c>
      <c r="F47" s="152" t="s">
        <v>16</v>
      </c>
      <c r="G47" s="84">
        <v>1.5</v>
      </c>
      <c r="H47" s="152" t="s">
        <v>16</v>
      </c>
      <c r="I47" s="155">
        <v>6</v>
      </c>
      <c r="J47" s="210">
        <v>42</v>
      </c>
    </row>
    <row r="48" spans="1:11">
      <c r="A48" s="140">
        <v>46</v>
      </c>
      <c r="B48" s="141" t="s">
        <v>38</v>
      </c>
      <c r="C48" s="142">
        <v>30</v>
      </c>
      <c r="D48" s="88" t="s">
        <v>16</v>
      </c>
      <c r="E48" s="143">
        <v>60</v>
      </c>
      <c r="F48" s="141" t="s">
        <v>16</v>
      </c>
      <c r="G48" s="90">
        <v>2</v>
      </c>
      <c r="H48" s="141" t="s">
        <v>16</v>
      </c>
      <c r="I48" s="144">
        <v>6</v>
      </c>
      <c r="J48" s="210">
        <v>40</v>
      </c>
    </row>
    <row r="49" spans="1:12">
      <c r="A49" s="140">
        <v>47</v>
      </c>
      <c r="B49" s="141" t="s">
        <v>38</v>
      </c>
      <c r="C49" s="142">
        <v>30</v>
      </c>
      <c r="D49" s="88" t="s">
        <v>16</v>
      </c>
      <c r="E49" s="143">
        <v>60</v>
      </c>
      <c r="F49" s="141" t="s">
        <v>16</v>
      </c>
      <c r="G49" s="90">
        <v>2</v>
      </c>
      <c r="H49" s="141" t="s">
        <v>16</v>
      </c>
      <c r="I49" s="144">
        <v>6</v>
      </c>
      <c r="J49" s="210">
        <v>36</v>
      </c>
    </row>
    <row r="50" spans="1:12">
      <c r="A50" s="151">
        <v>48</v>
      </c>
      <c r="B50" s="152" t="s">
        <v>25</v>
      </c>
      <c r="C50" s="153">
        <v>30</v>
      </c>
      <c r="D50" s="82" t="s">
        <v>16</v>
      </c>
      <c r="E50" s="154">
        <v>90</v>
      </c>
      <c r="F50" s="152" t="s">
        <v>16</v>
      </c>
      <c r="G50" s="84">
        <v>1.2</v>
      </c>
      <c r="H50" s="152" t="s">
        <v>16</v>
      </c>
      <c r="I50" s="155">
        <v>6</v>
      </c>
      <c r="J50" s="210">
        <v>4</v>
      </c>
    </row>
    <row r="51" spans="1:12">
      <c r="A51" s="151">
        <v>49</v>
      </c>
      <c r="B51" s="152" t="s">
        <v>38</v>
      </c>
      <c r="C51" s="153">
        <v>30</v>
      </c>
      <c r="D51" s="82" t="s">
        <v>16</v>
      </c>
      <c r="E51" s="154">
        <v>90</v>
      </c>
      <c r="F51" s="152" t="s">
        <v>16</v>
      </c>
      <c r="G51" s="84">
        <v>1.2</v>
      </c>
      <c r="H51" s="152" t="s">
        <v>16</v>
      </c>
      <c r="I51" s="155">
        <v>6</v>
      </c>
      <c r="J51" s="210">
        <v>21</v>
      </c>
    </row>
    <row r="52" spans="1:12">
      <c r="A52" s="151">
        <v>50</v>
      </c>
      <c r="B52" s="152" t="s">
        <v>38</v>
      </c>
      <c r="C52" s="153">
        <v>30</v>
      </c>
      <c r="D52" s="82" t="s">
        <v>16</v>
      </c>
      <c r="E52" s="154">
        <v>90</v>
      </c>
      <c r="F52" s="152" t="s">
        <v>16</v>
      </c>
      <c r="G52" s="84">
        <v>1.5</v>
      </c>
      <c r="H52" s="152" t="s">
        <v>16</v>
      </c>
      <c r="I52" s="155">
        <v>6</v>
      </c>
      <c r="J52" s="210">
        <v>19</v>
      </c>
    </row>
    <row r="53" spans="1:12">
      <c r="A53" s="151">
        <v>51</v>
      </c>
      <c r="B53" s="152" t="s">
        <v>25</v>
      </c>
      <c r="C53" s="153">
        <v>30</v>
      </c>
      <c r="D53" s="82" t="s">
        <v>16</v>
      </c>
      <c r="E53" s="154">
        <v>90</v>
      </c>
      <c r="F53" s="152" t="s">
        <v>16</v>
      </c>
      <c r="G53" s="84">
        <v>2</v>
      </c>
      <c r="H53" s="152" t="s">
        <v>16</v>
      </c>
      <c r="I53" s="155">
        <v>5.7</v>
      </c>
      <c r="J53" s="210">
        <f xml:space="preserve"> 3</f>
        <v>3</v>
      </c>
    </row>
    <row r="54" spans="1:12">
      <c r="A54" s="140">
        <v>52</v>
      </c>
      <c r="B54" s="141" t="s">
        <v>25</v>
      </c>
      <c r="C54" s="142">
        <v>40</v>
      </c>
      <c r="D54" s="88" t="s">
        <v>16</v>
      </c>
      <c r="E54" s="143">
        <v>60</v>
      </c>
      <c r="F54" s="141" t="s">
        <v>16</v>
      </c>
      <c r="G54" s="90">
        <v>2</v>
      </c>
      <c r="H54" s="141" t="s">
        <v>16</v>
      </c>
      <c r="I54" s="144">
        <v>6</v>
      </c>
      <c r="J54" s="210">
        <v>5</v>
      </c>
    </row>
    <row r="55" spans="1:12">
      <c r="A55" s="151">
        <v>53</v>
      </c>
      <c r="B55" s="152" t="s">
        <v>35</v>
      </c>
      <c r="C55" s="153">
        <v>50</v>
      </c>
      <c r="D55" s="82" t="s">
        <v>16</v>
      </c>
      <c r="E55" s="154">
        <v>100</v>
      </c>
      <c r="F55" s="152" t="s">
        <v>16</v>
      </c>
      <c r="G55" s="84">
        <v>1.5</v>
      </c>
      <c r="H55" s="152" t="s">
        <v>16</v>
      </c>
      <c r="I55" s="155">
        <v>6</v>
      </c>
      <c r="J55" s="210">
        <v>1</v>
      </c>
      <c r="K55" s="33"/>
    </row>
    <row r="56" spans="1:12">
      <c r="A56" s="151">
        <v>54</v>
      </c>
      <c r="B56" s="152" t="s">
        <v>26</v>
      </c>
      <c r="C56" s="153">
        <v>50</v>
      </c>
      <c r="D56" s="82" t="s">
        <v>16</v>
      </c>
      <c r="E56" s="154">
        <v>100</v>
      </c>
      <c r="F56" s="152" t="s">
        <v>16</v>
      </c>
      <c r="G56" s="84">
        <v>1.5</v>
      </c>
      <c r="H56" s="152" t="s">
        <v>16</v>
      </c>
      <c r="I56" s="155">
        <v>6</v>
      </c>
      <c r="J56" s="210"/>
      <c r="K56" s="32"/>
      <c r="L56" s="162" t="s">
        <v>71</v>
      </c>
    </row>
    <row r="57" spans="1:12">
      <c r="A57" s="151">
        <v>55</v>
      </c>
      <c r="B57" s="152" t="s">
        <v>39</v>
      </c>
      <c r="C57" s="153">
        <v>50</v>
      </c>
      <c r="D57" s="82" t="s">
        <v>16</v>
      </c>
      <c r="E57" s="154">
        <v>100</v>
      </c>
      <c r="F57" s="152" t="s">
        <v>16</v>
      </c>
      <c r="G57" s="84">
        <v>2</v>
      </c>
      <c r="H57" s="152" t="s">
        <v>16</v>
      </c>
      <c r="I57" s="155">
        <v>5.99</v>
      </c>
      <c r="J57" s="210">
        <f xml:space="preserve"> 1</f>
        <v>1</v>
      </c>
      <c r="K57" s="33"/>
    </row>
    <row r="58" spans="1:12" ht="17.25" thickBot="1">
      <c r="A58" s="156">
        <v>56</v>
      </c>
      <c r="B58" s="157" t="s">
        <v>39</v>
      </c>
      <c r="C58" s="158">
        <v>50</v>
      </c>
      <c r="D58" s="158" t="s">
        <v>16</v>
      </c>
      <c r="E58" s="159">
        <v>100</v>
      </c>
      <c r="F58" s="157" t="s">
        <v>16</v>
      </c>
      <c r="G58" s="160">
        <v>2</v>
      </c>
      <c r="H58" s="157" t="s">
        <v>16</v>
      </c>
      <c r="I58" s="161">
        <v>6</v>
      </c>
      <c r="J58" s="211">
        <v>2</v>
      </c>
      <c r="K58" s="33"/>
    </row>
    <row r="60" spans="1:12">
      <c r="A60" s="7" t="s">
        <v>256</v>
      </c>
    </row>
  </sheetData>
  <sheetProtection sheet="1" objects="1" scenarios="1" selectLockedCells="1" autoFilter="0" selectUnlockedCells="1"/>
  <autoFilter ref="C2:I58">
    <filterColumn colId="0" showButton="0"/>
    <filterColumn colId="1" showButton="0"/>
  </autoFilter>
  <customSheetViews>
    <customSheetView guid="{27D0EE1D-D708-42A1-BF58-0CD63FE82C11}" showAutoFilter="1" hiddenColumns="1">
      <selection activeCell="L20" sqref="L20"/>
      <pageMargins left="0.70866141732283472" right="0.70866141732283472" top="0.74803149606299213" bottom="0.74803149606299213" header="0.31496062992125984" footer="0.31496062992125984"/>
      <pageSetup paperSize="9" orientation="portrait" r:id="rId1"/>
      <headerFooter>
        <oddFooter>第 &amp;P 頁</oddFooter>
      </headerFooter>
      <autoFilter ref="C2:I58">
        <filterColumn colId="0" showButton="0"/>
        <filterColumn colId="1" showButton="0"/>
      </autoFilter>
    </customSheetView>
  </customSheetViews>
  <mergeCells count="1">
    <mergeCell ref="C2:E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2"/>
  <headerFooter>
    <oddFooter>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I275"/>
  <sheetViews>
    <sheetView zoomScaleNormal="100" workbookViewId="0">
      <selection activeCell="G6" sqref="G6"/>
    </sheetView>
  </sheetViews>
  <sheetFormatPr defaultRowHeight="16.5"/>
  <cols>
    <col min="1" max="1" width="9" style="2"/>
    <col min="2" max="2" width="0" hidden="1" customWidth="1"/>
    <col min="3" max="3" width="11.625" style="24" customWidth="1"/>
    <col min="4" max="4" width="0" hidden="1" customWidth="1"/>
    <col min="5" max="5" width="11.625" style="24" customWidth="1"/>
    <col min="6" max="6" width="0" hidden="1" customWidth="1"/>
    <col min="7" max="7" width="9" style="24"/>
    <col min="8" max="8" width="0" hidden="1" customWidth="1"/>
    <col min="9" max="9" width="10" style="93" customWidth="1"/>
  </cols>
  <sheetData>
    <row r="1" spans="1:9" ht="17.25" thickBot="1">
      <c r="A1" s="8" t="s">
        <v>194</v>
      </c>
    </row>
    <row r="2" spans="1:9">
      <c r="A2" s="39" t="s">
        <v>195</v>
      </c>
      <c r="B2" s="40" t="s">
        <v>196</v>
      </c>
      <c r="C2" s="41" t="s">
        <v>197</v>
      </c>
      <c r="D2" s="42"/>
      <c r="E2" s="41" t="s">
        <v>198</v>
      </c>
      <c r="F2" s="42"/>
      <c r="G2" s="43" t="s">
        <v>199</v>
      </c>
      <c r="H2" s="4"/>
      <c r="I2" s="202" t="s">
        <v>258</v>
      </c>
    </row>
    <row r="3" spans="1:9">
      <c r="A3" s="44">
        <v>1</v>
      </c>
      <c r="B3" s="45" t="s">
        <v>81</v>
      </c>
      <c r="C3" s="46">
        <v>8</v>
      </c>
      <c r="D3" s="47" t="s">
        <v>16</v>
      </c>
      <c r="E3" s="46">
        <v>0.4</v>
      </c>
      <c r="F3" s="47" t="s">
        <v>16</v>
      </c>
      <c r="G3" s="48">
        <v>6</v>
      </c>
      <c r="H3" s="34">
        <f xml:space="preserve"> 1074</f>
        <v>1074</v>
      </c>
      <c r="I3" s="203"/>
    </row>
    <row r="4" spans="1:9">
      <c r="A4" s="44">
        <v>2</v>
      </c>
      <c r="B4" s="45" t="s">
        <v>82</v>
      </c>
      <c r="C4" s="46">
        <v>8</v>
      </c>
      <c r="D4" s="47" t="s">
        <v>16</v>
      </c>
      <c r="E4" s="46">
        <v>1</v>
      </c>
      <c r="F4" s="47" t="s">
        <v>16</v>
      </c>
      <c r="G4" s="48">
        <v>6</v>
      </c>
      <c r="H4" s="34">
        <f xml:space="preserve"> 1110</f>
        <v>1110</v>
      </c>
      <c r="I4" s="203"/>
    </row>
    <row r="5" spans="1:9">
      <c r="A5" s="163">
        <v>3</v>
      </c>
      <c r="B5" s="164" t="s">
        <v>81</v>
      </c>
      <c r="C5" s="51">
        <v>9.5</v>
      </c>
      <c r="D5" s="50" t="s">
        <v>16</v>
      </c>
      <c r="E5" s="51">
        <v>0.5</v>
      </c>
      <c r="F5" s="50" t="s">
        <v>16</v>
      </c>
      <c r="G5" s="52">
        <v>6</v>
      </c>
      <c r="H5" s="34">
        <f xml:space="preserve"> 7456</f>
        <v>7456</v>
      </c>
      <c r="I5" s="203"/>
    </row>
    <row r="6" spans="1:9">
      <c r="A6" s="163">
        <v>4</v>
      </c>
      <c r="B6" s="164" t="s">
        <v>82</v>
      </c>
      <c r="C6" s="51">
        <v>9.5</v>
      </c>
      <c r="D6" s="50" t="s">
        <v>16</v>
      </c>
      <c r="E6" s="51">
        <v>1</v>
      </c>
      <c r="F6" s="50" t="s">
        <v>16</v>
      </c>
      <c r="G6" s="52">
        <v>6</v>
      </c>
      <c r="H6" s="34" t="s">
        <v>83</v>
      </c>
      <c r="I6" s="203" t="s">
        <v>179</v>
      </c>
    </row>
    <row r="7" spans="1:9">
      <c r="A7" s="163">
        <v>5</v>
      </c>
      <c r="B7" s="164" t="s">
        <v>82</v>
      </c>
      <c r="C7" s="51">
        <v>9.5</v>
      </c>
      <c r="D7" s="50" t="s">
        <v>16</v>
      </c>
      <c r="E7" s="51">
        <v>1.2</v>
      </c>
      <c r="F7" s="50" t="s">
        <v>16</v>
      </c>
      <c r="G7" s="52">
        <v>6</v>
      </c>
      <c r="H7" s="34">
        <f xml:space="preserve"> 676</f>
        <v>676</v>
      </c>
      <c r="I7" s="203"/>
    </row>
    <row r="8" spans="1:9">
      <c r="A8" s="163">
        <v>6</v>
      </c>
      <c r="B8" s="164" t="s">
        <v>82</v>
      </c>
      <c r="C8" s="51">
        <v>9.5</v>
      </c>
      <c r="D8" s="50" t="s">
        <v>16</v>
      </c>
      <c r="E8" s="51">
        <v>0.57999999999999996</v>
      </c>
      <c r="F8" s="50" t="s">
        <v>16</v>
      </c>
      <c r="G8" s="52">
        <v>6</v>
      </c>
      <c r="H8" s="34">
        <f xml:space="preserve"> 147</f>
        <v>147</v>
      </c>
      <c r="I8" s="203"/>
    </row>
    <row r="9" spans="1:9">
      <c r="A9" s="44">
        <v>7</v>
      </c>
      <c r="B9" s="45" t="s">
        <v>84</v>
      </c>
      <c r="C9" s="46">
        <v>12.7</v>
      </c>
      <c r="D9" s="47" t="s">
        <v>16</v>
      </c>
      <c r="E9" s="46">
        <v>0.5</v>
      </c>
      <c r="F9" s="47" t="s">
        <v>16</v>
      </c>
      <c r="G9" s="48">
        <v>6</v>
      </c>
      <c r="H9" s="34">
        <f xml:space="preserve"> 183</f>
        <v>183</v>
      </c>
      <c r="I9" s="203"/>
    </row>
    <row r="10" spans="1:9">
      <c r="A10" s="44">
        <v>8</v>
      </c>
      <c r="B10" s="45" t="s">
        <v>85</v>
      </c>
      <c r="C10" s="46">
        <v>12.7</v>
      </c>
      <c r="D10" s="47" t="s">
        <v>16</v>
      </c>
      <c r="E10" s="46">
        <v>0.8</v>
      </c>
      <c r="F10" s="47" t="s">
        <v>16</v>
      </c>
      <c r="G10" s="48">
        <v>6</v>
      </c>
      <c r="H10" s="34">
        <f xml:space="preserve"> 198</f>
        <v>198</v>
      </c>
      <c r="I10" s="203"/>
    </row>
    <row r="11" spans="1:9">
      <c r="A11" s="44">
        <v>9</v>
      </c>
      <c r="B11" s="45" t="s">
        <v>85</v>
      </c>
      <c r="C11" s="46">
        <v>12.7</v>
      </c>
      <c r="D11" s="47" t="s">
        <v>16</v>
      </c>
      <c r="E11" s="46">
        <v>1</v>
      </c>
      <c r="F11" s="47" t="s">
        <v>16</v>
      </c>
      <c r="G11" s="48">
        <v>6</v>
      </c>
      <c r="H11" s="34">
        <f xml:space="preserve"> 265</f>
        <v>265</v>
      </c>
      <c r="I11" s="203"/>
    </row>
    <row r="12" spans="1:9">
      <c r="A12" s="44">
        <v>10</v>
      </c>
      <c r="B12" s="45" t="s">
        <v>86</v>
      </c>
      <c r="C12" s="46">
        <v>12.7</v>
      </c>
      <c r="D12" s="47" t="s">
        <v>16</v>
      </c>
      <c r="E12" s="46">
        <v>1</v>
      </c>
      <c r="F12" s="47" t="s">
        <v>16</v>
      </c>
      <c r="G12" s="48">
        <v>6</v>
      </c>
      <c r="H12" s="34">
        <f xml:space="preserve"> 35</f>
        <v>35</v>
      </c>
      <c r="I12" s="203"/>
    </row>
    <row r="13" spans="1:9">
      <c r="A13" s="44">
        <v>11</v>
      </c>
      <c r="B13" s="45" t="s">
        <v>85</v>
      </c>
      <c r="C13" s="46">
        <v>12.7</v>
      </c>
      <c r="D13" s="47" t="s">
        <v>16</v>
      </c>
      <c r="E13" s="46">
        <v>1.2</v>
      </c>
      <c r="F13" s="47" t="s">
        <v>16</v>
      </c>
      <c r="G13" s="48">
        <v>6</v>
      </c>
      <c r="H13" s="34">
        <f xml:space="preserve"> 272</f>
        <v>272</v>
      </c>
      <c r="I13" s="203"/>
    </row>
    <row r="14" spans="1:9">
      <c r="A14" s="44">
        <v>12</v>
      </c>
      <c r="B14" s="45" t="s">
        <v>85</v>
      </c>
      <c r="C14" s="46">
        <v>12.7</v>
      </c>
      <c r="D14" s="47" t="s">
        <v>16</v>
      </c>
      <c r="E14" s="46">
        <v>1.2</v>
      </c>
      <c r="F14" s="47" t="s">
        <v>16</v>
      </c>
      <c r="G14" s="48">
        <v>6</v>
      </c>
      <c r="H14" s="34">
        <f xml:space="preserve"> 461</f>
        <v>461</v>
      </c>
      <c r="I14" s="203"/>
    </row>
    <row r="15" spans="1:9">
      <c r="A15" s="44">
        <v>13</v>
      </c>
      <c r="B15" s="45" t="s">
        <v>85</v>
      </c>
      <c r="C15" s="46">
        <v>12.7</v>
      </c>
      <c r="D15" s="47" t="s">
        <v>16</v>
      </c>
      <c r="E15" s="46">
        <v>1.25</v>
      </c>
      <c r="F15" s="47" t="s">
        <v>16</v>
      </c>
      <c r="G15" s="48">
        <v>6</v>
      </c>
      <c r="H15" s="34">
        <f xml:space="preserve"> 90</f>
        <v>90</v>
      </c>
      <c r="I15" s="203"/>
    </row>
    <row r="16" spans="1:9">
      <c r="A16" s="163">
        <v>14</v>
      </c>
      <c r="B16" s="164" t="s">
        <v>35</v>
      </c>
      <c r="C16" s="51">
        <v>15.9</v>
      </c>
      <c r="D16" s="50" t="s">
        <v>16</v>
      </c>
      <c r="E16" s="51">
        <v>0.5</v>
      </c>
      <c r="F16" s="50" t="s">
        <v>16</v>
      </c>
      <c r="G16" s="52">
        <v>6</v>
      </c>
      <c r="H16" s="34" t="s">
        <v>87</v>
      </c>
      <c r="I16" s="203"/>
    </row>
    <row r="17" spans="1:9">
      <c r="A17" s="163">
        <v>15</v>
      </c>
      <c r="B17" s="164" t="s">
        <v>85</v>
      </c>
      <c r="C17" s="51">
        <v>15.9</v>
      </c>
      <c r="D17" s="50" t="s">
        <v>16</v>
      </c>
      <c r="E17" s="51">
        <v>0.5</v>
      </c>
      <c r="F17" s="50" t="s">
        <v>16</v>
      </c>
      <c r="G17" s="52">
        <v>6</v>
      </c>
      <c r="H17" s="34">
        <f xml:space="preserve"> 25</f>
        <v>25</v>
      </c>
      <c r="I17" s="203"/>
    </row>
    <row r="18" spans="1:9">
      <c r="A18" s="163">
        <v>16</v>
      </c>
      <c r="B18" s="164" t="s">
        <v>88</v>
      </c>
      <c r="C18" s="51">
        <v>15.9</v>
      </c>
      <c r="D18" s="50" t="s">
        <v>16</v>
      </c>
      <c r="E18" s="51">
        <v>0.8</v>
      </c>
      <c r="F18" s="50" t="s">
        <v>16</v>
      </c>
      <c r="G18" s="52">
        <v>6</v>
      </c>
      <c r="H18" s="34" t="s">
        <v>89</v>
      </c>
      <c r="I18" s="203" t="s">
        <v>200</v>
      </c>
    </row>
    <row r="19" spans="1:9">
      <c r="A19" s="163">
        <v>17</v>
      </c>
      <c r="B19" s="164" t="s">
        <v>90</v>
      </c>
      <c r="C19" s="51">
        <v>15.9</v>
      </c>
      <c r="D19" s="50" t="s">
        <v>16</v>
      </c>
      <c r="E19" s="51">
        <v>1</v>
      </c>
      <c r="F19" s="50" t="s">
        <v>16</v>
      </c>
      <c r="G19" s="52">
        <v>6</v>
      </c>
      <c r="H19" s="34" t="s">
        <v>91</v>
      </c>
      <c r="I19" s="203" t="s">
        <v>200</v>
      </c>
    </row>
    <row r="20" spans="1:9">
      <c r="A20" s="163">
        <v>18</v>
      </c>
      <c r="B20" s="164" t="s">
        <v>85</v>
      </c>
      <c r="C20" s="51">
        <v>15.9</v>
      </c>
      <c r="D20" s="50" t="s">
        <v>16</v>
      </c>
      <c r="E20" s="51">
        <v>1</v>
      </c>
      <c r="F20" s="50" t="s">
        <v>16</v>
      </c>
      <c r="G20" s="52">
        <v>6</v>
      </c>
      <c r="H20" s="34">
        <f xml:space="preserve"> 352</f>
        <v>352</v>
      </c>
      <c r="I20" s="203"/>
    </row>
    <row r="21" spans="1:9">
      <c r="A21" s="163">
        <v>19</v>
      </c>
      <c r="B21" s="164" t="s">
        <v>85</v>
      </c>
      <c r="C21" s="51">
        <v>15.9</v>
      </c>
      <c r="D21" s="50" t="s">
        <v>16</v>
      </c>
      <c r="E21" s="51">
        <v>1.2</v>
      </c>
      <c r="F21" s="50" t="s">
        <v>16</v>
      </c>
      <c r="G21" s="52">
        <v>6</v>
      </c>
      <c r="H21" s="34">
        <f xml:space="preserve"> 428</f>
        <v>428</v>
      </c>
      <c r="I21" s="203"/>
    </row>
    <row r="22" spans="1:9">
      <c r="A22" s="163">
        <v>20</v>
      </c>
      <c r="B22" s="164" t="s">
        <v>85</v>
      </c>
      <c r="C22" s="51">
        <v>15.9</v>
      </c>
      <c r="D22" s="50" t="s">
        <v>16</v>
      </c>
      <c r="E22" s="51">
        <v>1.2</v>
      </c>
      <c r="F22" s="50" t="s">
        <v>16</v>
      </c>
      <c r="G22" s="52">
        <v>5</v>
      </c>
      <c r="H22" s="34" t="s">
        <v>92</v>
      </c>
      <c r="I22" s="203"/>
    </row>
    <row r="23" spans="1:9">
      <c r="A23" s="163">
        <v>21</v>
      </c>
      <c r="B23" s="164" t="s">
        <v>35</v>
      </c>
      <c r="C23" s="51">
        <v>15.9</v>
      </c>
      <c r="D23" s="50" t="s">
        <v>16</v>
      </c>
      <c r="E23" s="51">
        <v>1.2</v>
      </c>
      <c r="F23" s="50" t="s">
        <v>16</v>
      </c>
      <c r="G23" s="52">
        <v>5.9</v>
      </c>
      <c r="H23" s="15" t="s">
        <v>119</v>
      </c>
      <c r="I23" s="203"/>
    </row>
    <row r="24" spans="1:9">
      <c r="A24" s="163">
        <v>22</v>
      </c>
      <c r="B24" s="164" t="s">
        <v>85</v>
      </c>
      <c r="C24" s="51">
        <v>15.9</v>
      </c>
      <c r="D24" s="50" t="s">
        <v>16</v>
      </c>
      <c r="E24" s="51">
        <v>1.2</v>
      </c>
      <c r="F24" s="50" t="s">
        <v>16</v>
      </c>
      <c r="G24" s="52">
        <v>6</v>
      </c>
      <c r="H24" s="15">
        <v>15</v>
      </c>
      <c r="I24" s="203"/>
    </row>
    <row r="25" spans="1:9">
      <c r="A25" s="163">
        <v>23</v>
      </c>
      <c r="B25" s="164" t="s">
        <v>85</v>
      </c>
      <c r="C25" s="51">
        <v>15.9</v>
      </c>
      <c r="D25" s="50" t="s">
        <v>16</v>
      </c>
      <c r="E25" s="51">
        <v>1.24</v>
      </c>
      <c r="F25" s="50" t="s">
        <v>16</v>
      </c>
      <c r="G25" s="52">
        <v>6.1</v>
      </c>
      <c r="H25" s="15">
        <f xml:space="preserve"> 90</f>
        <v>90</v>
      </c>
      <c r="I25" s="203"/>
    </row>
    <row r="26" spans="1:9">
      <c r="A26" s="163">
        <v>24</v>
      </c>
      <c r="B26" s="164" t="s">
        <v>85</v>
      </c>
      <c r="C26" s="51">
        <v>15.9</v>
      </c>
      <c r="D26" s="50" t="s">
        <v>16</v>
      </c>
      <c r="E26" s="51">
        <v>1.25</v>
      </c>
      <c r="F26" s="50" t="s">
        <v>16</v>
      </c>
      <c r="G26" s="52">
        <v>6</v>
      </c>
      <c r="H26" s="15">
        <v>135</v>
      </c>
      <c r="I26" s="203"/>
    </row>
    <row r="27" spans="1:9">
      <c r="A27" s="163">
        <v>25</v>
      </c>
      <c r="B27" s="164" t="s">
        <v>84</v>
      </c>
      <c r="C27" s="51">
        <v>15.9</v>
      </c>
      <c r="D27" s="50" t="s">
        <v>16</v>
      </c>
      <c r="E27" s="51">
        <v>1.25</v>
      </c>
      <c r="F27" s="50" t="s">
        <v>16</v>
      </c>
      <c r="G27" s="52">
        <v>6</v>
      </c>
      <c r="H27" s="15">
        <v>57</v>
      </c>
      <c r="I27" s="203"/>
    </row>
    <row r="28" spans="1:9">
      <c r="A28" s="163">
        <v>26</v>
      </c>
      <c r="B28" s="164" t="s">
        <v>85</v>
      </c>
      <c r="C28" s="51">
        <v>15.9</v>
      </c>
      <c r="D28" s="50" t="s">
        <v>16</v>
      </c>
      <c r="E28" s="51">
        <v>1.25</v>
      </c>
      <c r="F28" s="50" t="s">
        <v>16</v>
      </c>
      <c r="G28" s="52">
        <v>6</v>
      </c>
      <c r="H28" s="15">
        <v>60</v>
      </c>
      <c r="I28" s="203"/>
    </row>
    <row r="29" spans="1:9">
      <c r="A29" s="163">
        <v>27</v>
      </c>
      <c r="B29" s="164" t="s">
        <v>93</v>
      </c>
      <c r="C29" s="51">
        <v>15.9</v>
      </c>
      <c r="D29" s="50" t="s">
        <v>16</v>
      </c>
      <c r="E29" s="51">
        <v>1.5</v>
      </c>
      <c r="F29" s="50" t="s">
        <v>16</v>
      </c>
      <c r="G29" s="52">
        <v>6</v>
      </c>
      <c r="H29" s="15">
        <v>3</v>
      </c>
      <c r="I29" s="203"/>
    </row>
    <row r="30" spans="1:9">
      <c r="A30" s="163">
        <v>28</v>
      </c>
      <c r="B30" s="164" t="s">
        <v>85</v>
      </c>
      <c r="C30" s="51">
        <v>15.9</v>
      </c>
      <c r="D30" s="50" t="s">
        <v>16</v>
      </c>
      <c r="E30" s="51">
        <v>1.5</v>
      </c>
      <c r="F30" s="50" t="s">
        <v>16</v>
      </c>
      <c r="G30" s="52">
        <v>6</v>
      </c>
      <c r="H30" s="15">
        <v>101</v>
      </c>
      <c r="I30" s="203"/>
    </row>
    <row r="31" spans="1:9">
      <c r="A31" s="163">
        <v>29</v>
      </c>
      <c r="B31" s="164" t="s">
        <v>85</v>
      </c>
      <c r="C31" s="51">
        <v>15.9</v>
      </c>
      <c r="D31" s="50" t="s">
        <v>16</v>
      </c>
      <c r="E31" s="51">
        <v>1.5</v>
      </c>
      <c r="F31" s="50" t="s">
        <v>16</v>
      </c>
      <c r="G31" s="52">
        <v>6.1</v>
      </c>
      <c r="H31" s="15">
        <f xml:space="preserve"> 80</f>
        <v>80</v>
      </c>
      <c r="I31" s="203"/>
    </row>
    <row r="32" spans="1:9">
      <c r="A32" s="163">
        <v>30</v>
      </c>
      <c r="B32" s="164" t="s">
        <v>90</v>
      </c>
      <c r="C32" s="51">
        <v>15.9</v>
      </c>
      <c r="D32" s="50" t="s">
        <v>16</v>
      </c>
      <c r="E32" s="51">
        <v>1.65</v>
      </c>
      <c r="F32" s="50" t="s">
        <v>16</v>
      </c>
      <c r="G32" s="52">
        <v>6</v>
      </c>
      <c r="H32" s="15" t="s">
        <v>120</v>
      </c>
      <c r="I32" s="203" t="s">
        <v>181</v>
      </c>
    </row>
    <row r="33" spans="1:9">
      <c r="A33" s="163">
        <v>31</v>
      </c>
      <c r="B33" s="164" t="s">
        <v>86</v>
      </c>
      <c r="C33" s="51">
        <v>15.9</v>
      </c>
      <c r="D33" s="50" t="s">
        <v>16</v>
      </c>
      <c r="E33" s="51">
        <v>1.65</v>
      </c>
      <c r="F33" s="50" t="s">
        <v>16</v>
      </c>
      <c r="G33" s="52">
        <v>6</v>
      </c>
      <c r="H33" s="15">
        <v>50</v>
      </c>
      <c r="I33" s="203"/>
    </row>
    <row r="34" spans="1:9">
      <c r="A34" s="163">
        <v>32</v>
      </c>
      <c r="B34" s="164" t="s">
        <v>94</v>
      </c>
      <c r="C34" s="51">
        <v>15.9</v>
      </c>
      <c r="D34" s="50" t="s">
        <v>16</v>
      </c>
      <c r="E34" s="51">
        <v>1.65</v>
      </c>
      <c r="F34" s="50" t="s">
        <v>16</v>
      </c>
      <c r="G34" s="52">
        <v>6.1</v>
      </c>
      <c r="H34" s="15">
        <f xml:space="preserve"> 160</f>
        <v>160</v>
      </c>
      <c r="I34" s="203"/>
    </row>
    <row r="35" spans="1:9">
      <c r="A35" s="163">
        <v>33</v>
      </c>
      <c r="B35" s="164" t="s">
        <v>90</v>
      </c>
      <c r="C35" s="51">
        <v>15.9</v>
      </c>
      <c r="D35" s="50" t="s">
        <v>16</v>
      </c>
      <c r="E35" s="51">
        <v>1.65</v>
      </c>
      <c r="F35" s="50" t="s">
        <v>16</v>
      </c>
      <c r="G35" s="52">
        <v>6.1</v>
      </c>
      <c r="H35" s="15" t="s">
        <v>121</v>
      </c>
      <c r="I35" s="203" t="s">
        <v>182</v>
      </c>
    </row>
    <row r="36" spans="1:9">
      <c r="A36" s="163">
        <v>34</v>
      </c>
      <c r="B36" s="164" t="s">
        <v>85</v>
      </c>
      <c r="C36" s="51">
        <v>15.9</v>
      </c>
      <c r="D36" s="50" t="s">
        <v>16</v>
      </c>
      <c r="E36" s="51">
        <v>1.65</v>
      </c>
      <c r="F36" s="50" t="s">
        <v>16</v>
      </c>
      <c r="G36" s="52">
        <v>6.1</v>
      </c>
      <c r="H36" s="15">
        <f xml:space="preserve"> 128</f>
        <v>128</v>
      </c>
      <c r="I36" s="203"/>
    </row>
    <row r="37" spans="1:9">
      <c r="A37" s="163">
        <v>35</v>
      </c>
      <c r="B37" s="164" t="s">
        <v>86</v>
      </c>
      <c r="C37" s="51">
        <v>15.9</v>
      </c>
      <c r="D37" s="50" t="s">
        <v>16</v>
      </c>
      <c r="E37" s="51">
        <v>1.65</v>
      </c>
      <c r="F37" s="50" t="s">
        <v>16</v>
      </c>
      <c r="G37" s="52">
        <v>6.1</v>
      </c>
      <c r="H37" s="15">
        <f xml:space="preserve"> 2</f>
        <v>2</v>
      </c>
      <c r="I37" s="203"/>
    </row>
    <row r="38" spans="1:9">
      <c r="A38" s="44">
        <v>36</v>
      </c>
      <c r="B38" s="45" t="s">
        <v>95</v>
      </c>
      <c r="C38" s="46">
        <v>16</v>
      </c>
      <c r="D38" s="47" t="s">
        <v>16</v>
      </c>
      <c r="E38" s="46">
        <v>2</v>
      </c>
      <c r="F38" s="47" t="s">
        <v>16</v>
      </c>
      <c r="G38" s="48">
        <v>6</v>
      </c>
      <c r="H38" s="15">
        <v>100</v>
      </c>
      <c r="I38" s="203"/>
    </row>
    <row r="39" spans="1:9">
      <c r="A39" s="163">
        <v>37</v>
      </c>
      <c r="B39" s="164" t="s">
        <v>35</v>
      </c>
      <c r="C39" s="51">
        <v>19</v>
      </c>
      <c r="D39" s="50" t="s">
        <v>16</v>
      </c>
      <c r="E39" s="51">
        <v>0.5</v>
      </c>
      <c r="F39" s="50" t="s">
        <v>16</v>
      </c>
      <c r="G39" s="52">
        <v>6</v>
      </c>
      <c r="H39" s="15">
        <v>123</v>
      </c>
      <c r="I39" s="203"/>
    </row>
    <row r="40" spans="1:9">
      <c r="A40" s="163">
        <v>38</v>
      </c>
      <c r="B40" s="164" t="s">
        <v>96</v>
      </c>
      <c r="C40" s="51">
        <v>19</v>
      </c>
      <c r="D40" s="50" t="s">
        <v>16</v>
      </c>
      <c r="E40" s="51">
        <v>1</v>
      </c>
      <c r="F40" s="50" t="s">
        <v>16</v>
      </c>
      <c r="G40" s="52">
        <v>5.8</v>
      </c>
      <c r="H40" s="15">
        <f xml:space="preserve"> 71</f>
        <v>71</v>
      </c>
      <c r="I40" s="203"/>
    </row>
    <row r="41" spans="1:9">
      <c r="A41" s="163">
        <v>39</v>
      </c>
      <c r="B41" s="164" t="s">
        <v>96</v>
      </c>
      <c r="C41" s="51">
        <v>19</v>
      </c>
      <c r="D41" s="50" t="s">
        <v>16</v>
      </c>
      <c r="E41" s="51">
        <v>1.2</v>
      </c>
      <c r="F41" s="50" t="s">
        <v>16</v>
      </c>
      <c r="G41" s="52">
        <v>5.8</v>
      </c>
      <c r="H41" s="15">
        <f>112</f>
        <v>112</v>
      </c>
      <c r="I41" s="203"/>
    </row>
    <row r="42" spans="1:9">
      <c r="A42" s="163">
        <v>40</v>
      </c>
      <c r="B42" s="164" t="s">
        <v>88</v>
      </c>
      <c r="C42" s="51">
        <v>19</v>
      </c>
      <c r="D42" s="50" t="s">
        <v>16</v>
      </c>
      <c r="E42" s="51">
        <v>1.2</v>
      </c>
      <c r="F42" s="50" t="s">
        <v>16</v>
      </c>
      <c r="G42" s="52">
        <v>6</v>
      </c>
      <c r="H42" s="15" t="s">
        <v>97</v>
      </c>
      <c r="I42" s="203" t="s">
        <v>180</v>
      </c>
    </row>
    <row r="43" spans="1:9">
      <c r="A43" s="163">
        <v>41</v>
      </c>
      <c r="B43" s="164" t="s">
        <v>86</v>
      </c>
      <c r="C43" s="51">
        <v>19</v>
      </c>
      <c r="D43" s="50" t="s">
        <v>16</v>
      </c>
      <c r="E43" s="51">
        <v>1.2</v>
      </c>
      <c r="F43" s="50" t="s">
        <v>16</v>
      </c>
      <c r="G43" s="52">
        <v>6</v>
      </c>
      <c r="H43" s="16">
        <v>77</v>
      </c>
      <c r="I43" s="203"/>
    </row>
    <row r="44" spans="1:9">
      <c r="A44" s="163">
        <v>42</v>
      </c>
      <c r="B44" s="164" t="s">
        <v>96</v>
      </c>
      <c r="C44" s="51">
        <v>19</v>
      </c>
      <c r="D44" s="50" t="s">
        <v>16</v>
      </c>
      <c r="E44" s="51">
        <v>1.2</v>
      </c>
      <c r="F44" s="50" t="s">
        <v>16</v>
      </c>
      <c r="G44" s="52">
        <v>6</v>
      </c>
      <c r="H44" s="16">
        <v>658</v>
      </c>
      <c r="I44" s="203"/>
    </row>
    <row r="45" spans="1:9">
      <c r="A45" s="163">
        <v>43</v>
      </c>
      <c r="B45" s="164" t="s">
        <v>90</v>
      </c>
      <c r="C45" s="51">
        <v>19</v>
      </c>
      <c r="D45" s="50" t="s">
        <v>16</v>
      </c>
      <c r="E45" s="51">
        <v>1.25</v>
      </c>
      <c r="F45" s="50" t="s">
        <v>16</v>
      </c>
      <c r="G45" s="52">
        <v>6</v>
      </c>
      <c r="H45" s="16" t="s">
        <v>98</v>
      </c>
      <c r="I45" s="203" t="s">
        <v>183</v>
      </c>
    </row>
    <row r="46" spans="1:9">
      <c r="A46" s="163">
        <v>44</v>
      </c>
      <c r="B46" s="164" t="s">
        <v>96</v>
      </c>
      <c r="C46" s="51">
        <v>19</v>
      </c>
      <c r="D46" s="50" t="s">
        <v>16</v>
      </c>
      <c r="E46" s="51">
        <v>1.25</v>
      </c>
      <c r="F46" s="50" t="s">
        <v>16</v>
      </c>
      <c r="G46" s="52">
        <v>6</v>
      </c>
      <c r="H46" s="16">
        <v>249</v>
      </c>
      <c r="I46" s="203"/>
    </row>
    <row r="47" spans="1:9">
      <c r="A47" s="163">
        <v>45</v>
      </c>
      <c r="B47" s="164" t="s">
        <v>84</v>
      </c>
      <c r="C47" s="51">
        <v>19</v>
      </c>
      <c r="D47" s="50" t="s">
        <v>16</v>
      </c>
      <c r="E47" s="51">
        <v>1.5</v>
      </c>
      <c r="F47" s="50" t="s">
        <v>16</v>
      </c>
      <c r="G47" s="52">
        <v>6</v>
      </c>
      <c r="H47" s="16">
        <v>95</v>
      </c>
      <c r="I47" s="203"/>
    </row>
    <row r="48" spans="1:9">
      <c r="A48" s="163">
        <v>46</v>
      </c>
      <c r="B48" s="164" t="s">
        <v>90</v>
      </c>
      <c r="C48" s="51">
        <v>19</v>
      </c>
      <c r="D48" s="50" t="s">
        <v>16</v>
      </c>
      <c r="E48" s="51">
        <v>1.5</v>
      </c>
      <c r="F48" s="50" t="s">
        <v>16</v>
      </c>
      <c r="G48" s="52">
        <v>6</v>
      </c>
      <c r="H48" s="16">
        <v>6</v>
      </c>
      <c r="I48" s="203"/>
    </row>
    <row r="49" spans="1:9">
      <c r="A49" s="163">
        <v>47</v>
      </c>
      <c r="B49" s="164" t="s">
        <v>96</v>
      </c>
      <c r="C49" s="51">
        <v>19</v>
      </c>
      <c r="D49" s="50" t="s">
        <v>16</v>
      </c>
      <c r="E49" s="51">
        <v>1.5</v>
      </c>
      <c r="F49" s="50" t="s">
        <v>16</v>
      </c>
      <c r="G49" s="52">
        <v>6</v>
      </c>
      <c r="H49" s="16" t="s">
        <v>99</v>
      </c>
      <c r="I49" s="203"/>
    </row>
    <row r="50" spans="1:9">
      <c r="A50" s="163">
        <v>48</v>
      </c>
      <c r="B50" s="164" t="s">
        <v>96</v>
      </c>
      <c r="C50" s="51">
        <v>19</v>
      </c>
      <c r="D50" s="50" t="s">
        <v>16</v>
      </c>
      <c r="E50" s="51">
        <v>1.6</v>
      </c>
      <c r="F50" s="50" t="s">
        <v>16</v>
      </c>
      <c r="G50" s="52">
        <v>6.1</v>
      </c>
      <c r="H50" s="16">
        <f xml:space="preserve"> 1073</f>
        <v>1073</v>
      </c>
      <c r="I50" s="203"/>
    </row>
    <row r="51" spans="1:9">
      <c r="A51" s="163">
        <v>49</v>
      </c>
      <c r="B51" s="164" t="s">
        <v>96</v>
      </c>
      <c r="C51" s="51">
        <v>19</v>
      </c>
      <c r="D51" s="50" t="s">
        <v>16</v>
      </c>
      <c r="E51" s="51">
        <v>1.65</v>
      </c>
      <c r="F51" s="50" t="s">
        <v>16</v>
      </c>
      <c r="G51" s="52">
        <v>6</v>
      </c>
      <c r="H51" s="16">
        <v>43</v>
      </c>
      <c r="I51" s="203"/>
    </row>
    <row r="52" spans="1:9">
      <c r="A52" s="163">
        <v>50</v>
      </c>
      <c r="B52" s="164" t="s">
        <v>84</v>
      </c>
      <c r="C52" s="51">
        <v>19</v>
      </c>
      <c r="D52" s="50" t="s">
        <v>16</v>
      </c>
      <c r="E52" s="51">
        <v>1.65</v>
      </c>
      <c r="F52" s="50" t="s">
        <v>16</v>
      </c>
      <c r="G52" s="52">
        <v>6.1</v>
      </c>
      <c r="H52" s="16">
        <f xml:space="preserve"> 173</f>
        <v>173</v>
      </c>
      <c r="I52" s="203"/>
    </row>
    <row r="53" spans="1:9">
      <c r="A53" s="163">
        <v>51</v>
      </c>
      <c r="B53" s="164" t="s">
        <v>90</v>
      </c>
      <c r="C53" s="51">
        <v>19</v>
      </c>
      <c r="D53" s="50" t="s">
        <v>16</v>
      </c>
      <c r="E53" s="51">
        <v>1.65</v>
      </c>
      <c r="F53" s="50" t="s">
        <v>16</v>
      </c>
      <c r="G53" s="52">
        <v>6.1</v>
      </c>
      <c r="H53" s="16" t="s">
        <v>100</v>
      </c>
      <c r="I53" s="203" t="s">
        <v>180</v>
      </c>
    </row>
    <row r="54" spans="1:9">
      <c r="A54" s="163">
        <v>52</v>
      </c>
      <c r="B54" s="164" t="s">
        <v>90</v>
      </c>
      <c r="C54" s="51">
        <v>19</v>
      </c>
      <c r="D54" s="50" t="s">
        <v>16</v>
      </c>
      <c r="E54" s="51">
        <v>1.65</v>
      </c>
      <c r="F54" s="50" t="s">
        <v>16</v>
      </c>
      <c r="G54" s="52">
        <v>6.1</v>
      </c>
      <c r="H54" s="16" t="s">
        <v>101</v>
      </c>
      <c r="I54" s="203" t="s">
        <v>184</v>
      </c>
    </row>
    <row r="55" spans="1:9">
      <c r="A55" s="163">
        <v>53</v>
      </c>
      <c r="B55" s="164" t="s">
        <v>96</v>
      </c>
      <c r="C55" s="51">
        <v>19</v>
      </c>
      <c r="D55" s="50" t="s">
        <v>16</v>
      </c>
      <c r="E55" s="51">
        <v>2</v>
      </c>
      <c r="F55" s="50" t="s">
        <v>16</v>
      </c>
      <c r="G55" s="52">
        <v>6</v>
      </c>
      <c r="H55" s="16">
        <v>1</v>
      </c>
      <c r="I55" s="203"/>
    </row>
    <row r="56" spans="1:9">
      <c r="A56" s="44">
        <v>54</v>
      </c>
      <c r="B56" s="45" t="s">
        <v>86</v>
      </c>
      <c r="C56" s="46">
        <v>22.2</v>
      </c>
      <c r="D56" s="47" t="s">
        <v>16</v>
      </c>
      <c r="E56" s="46">
        <v>1</v>
      </c>
      <c r="F56" s="47" t="s">
        <v>16</v>
      </c>
      <c r="G56" s="48">
        <v>6.3</v>
      </c>
      <c r="H56" s="16">
        <f xml:space="preserve"> 25</f>
        <v>25</v>
      </c>
      <c r="I56" s="203"/>
    </row>
    <row r="57" spans="1:9">
      <c r="A57" s="44">
        <v>55</v>
      </c>
      <c r="B57" s="45" t="s">
        <v>102</v>
      </c>
      <c r="C57" s="46">
        <v>22.2</v>
      </c>
      <c r="D57" s="47" t="s">
        <v>16</v>
      </c>
      <c r="E57" s="46">
        <v>1.2</v>
      </c>
      <c r="F57" s="47" t="s">
        <v>16</v>
      </c>
      <c r="G57" s="48">
        <v>6</v>
      </c>
      <c r="H57" s="16">
        <v>33</v>
      </c>
      <c r="I57" s="203"/>
    </row>
    <row r="58" spans="1:9">
      <c r="A58" s="44">
        <v>56</v>
      </c>
      <c r="B58" s="45" t="s">
        <v>102</v>
      </c>
      <c r="C58" s="46">
        <v>22.2</v>
      </c>
      <c r="D58" s="47" t="s">
        <v>16</v>
      </c>
      <c r="E58" s="46">
        <v>1.2</v>
      </c>
      <c r="F58" s="47" t="s">
        <v>16</v>
      </c>
      <c r="G58" s="48">
        <v>6</v>
      </c>
      <c r="H58" s="16">
        <v>54</v>
      </c>
      <c r="I58" s="203"/>
    </row>
    <row r="59" spans="1:9">
      <c r="A59" s="44">
        <v>57</v>
      </c>
      <c r="B59" s="45" t="s">
        <v>102</v>
      </c>
      <c r="C59" s="46">
        <v>22.2</v>
      </c>
      <c r="D59" s="47" t="s">
        <v>16</v>
      </c>
      <c r="E59" s="46">
        <v>1.2</v>
      </c>
      <c r="F59" s="47" t="s">
        <v>16</v>
      </c>
      <c r="G59" s="48">
        <v>6.1</v>
      </c>
      <c r="H59" s="16">
        <f xml:space="preserve"> 97</f>
        <v>97</v>
      </c>
      <c r="I59" s="203"/>
    </row>
    <row r="60" spans="1:9">
      <c r="A60" s="44">
        <v>58</v>
      </c>
      <c r="B60" s="45" t="s">
        <v>102</v>
      </c>
      <c r="C60" s="46">
        <v>22.2</v>
      </c>
      <c r="D60" s="47" t="s">
        <v>16</v>
      </c>
      <c r="E60" s="46">
        <v>1.2</v>
      </c>
      <c r="F60" s="47" t="s">
        <v>16</v>
      </c>
      <c r="G60" s="48">
        <v>5.6</v>
      </c>
      <c r="H60" s="16" t="s">
        <v>103</v>
      </c>
      <c r="I60" s="203"/>
    </row>
    <row r="61" spans="1:9">
      <c r="A61" s="44">
        <v>59</v>
      </c>
      <c r="B61" s="45" t="s">
        <v>35</v>
      </c>
      <c r="C61" s="46">
        <v>22.2</v>
      </c>
      <c r="D61" s="47" t="s">
        <v>16</v>
      </c>
      <c r="E61" s="46">
        <v>1.2</v>
      </c>
      <c r="F61" s="47" t="s">
        <v>16</v>
      </c>
      <c r="G61" s="48">
        <v>6</v>
      </c>
      <c r="H61" s="16">
        <v>12</v>
      </c>
      <c r="I61" s="203"/>
    </row>
    <row r="62" spans="1:9">
      <c r="A62" s="44">
        <v>60</v>
      </c>
      <c r="B62" s="45" t="s">
        <v>102</v>
      </c>
      <c r="C62" s="46">
        <v>22.2</v>
      </c>
      <c r="D62" s="47" t="s">
        <v>16</v>
      </c>
      <c r="E62" s="46">
        <v>1.2</v>
      </c>
      <c r="F62" s="47" t="s">
        <v>16</v>
      </c>
      <c r="G62" s="48">
        <v>6</v>
      </c>
      <c r="H62" s="16">
        <v>102</v>
      </c>
      <c r="I62" s="203"/>
    </row>
    <row r="63" spans="1:9">
      <c r="A63" s="44">
        <v>61</v>
      </c>
      <c r="B63" s="45" t="s">
        <v>104</v>
      </c>
      <c r="C63" s="46">
        <v>22.2</v>
      </c>
      <c r="D63" s="47" t="s">
        <v>16</v>
      </c>
      <c r="E63" s="46">
        <v>1.2</v>
      </c>
      <c r="F63" s="47" t="s">
        <v>16</v>
      </c>
      <c r="G63" s="48">
        <v>6.1</v>
      </c>
      <c r="H63" s="35">
        <f xml:space="preserve"> 120</f>
        <v>120</v>
      </c>
      <c r="I63" s="203"/>
    </row>
    <row r="64" spans="1:9">
      <c r="A64" s="44">
        <v>62</v>
      </c>
      <c r="B64" s="45" t="s">
        <v>88</v>
      </c>
      <c r="C64" s="46">
        <v>22.2</v>
      </c>
      <c r="D64" s="47" t="s">
        <v>16</v>
      </c>
      <c r="E64" s="46">
        <v>1.24</v>
      </c>
      <c r="F64" s="47" t="s">
        <v>16</v>
      </c>
      <c r="G64" s="48">
        <v>6</v>
      </c>
      <c r="H64" s="35" t="s">
        <v>122</v>
      </c>
      <c r="I64" s="203" t="s">
        <v>180</v>
      </c>
    </row>
    <row r="65" spans="1:9">
      <c r="A65" s="44">
        <v>63</v>
      </c>
      <c r="B65" s="45" t="s">
        <v>102</v>
      </c>
      <c r="C65" s="46">
        <v>22.2</v>
      </c>
      <c r="D65" s="47" t="s">
        <v>16</v>
      </c>
      <c r="E65" s="46">
        <v>1.24</v>
      </c>
      <c r="F65" s="47" t="s">
        <v>16</v>
      </c>
      <c r="G65" s="48">
        <v>6.1</v>
      </c>
      <c r="H65" s="35">
        <f xml:space="preserve"> 184</f>
        <v>184</v>
      </c>
      <c r="I65" s="203"/>
    </row>
    <row r="66" spans="1:9">
      <c r="A66" s="44">
        <v>64</v>
      </c>
      <c r="B66" s="45" t="s">
        <v>102</v>
      </c>
      <c r="C66" s="46">
        <v>22.2</v>
      </c>
      <c r="D66" s="47" t="s">
        <v>16</v>
      </c>
      <c r="E66" s="46">
        <v>1.25</v>
      </c>
      <c r="F66" s="47" t="s">
        <v>16</v>
      </c>
      <c r="G66" s="48">
        <v>6</v>
      </c>
      <c r="H66" s="35" t="s">
        <v>123</v>
      </c>
      <c r="I66" s="203"/>
    </row>
    <row r="67" spans="1:9">
      <c r="A67" s="44">
        <v>65</v>
      </c>
      <c r="B67" s="45" t="s">
        <v>102</v>
      </c>
      <c r="C67" s="46">
        <v>22.2</v>
      </c>
      <c r="D67" s="47" t="s">
        <v>16</v>
      </c>
      <c r="E67" s="46">
        <v>1.5</v>
      </c>
      <c r="F67" s="47" t="s">
        <v>16</v>
      </c>
      <c r="G67" s="48">
        <v>6.1</v>
      </c>
      <c r="H67" s="35">
        <f xml:space="preserve"> 9</f>
        <v>9</v>
      </c>
      <c r="I67" s="203"/>
    </row>
    <row r="68" spans="1:9">
      <c r="A68" s="44">
        <v>66</v>
      </c>
      <c r="B68" s="45" t="s">
        <v>88</v>
      </c>
      <c r="C68" s="46">
        <v>22.2</v>
      </c>
      <c r="D68" s="47" t="s">
        <v>16</v>
      </c>
      <c r="E68" s="46">
        <v>1.65</v>
      </c>
      <c r="F68" s="47" t="s">
        <v>16</v>
      </c>
      <c r="G68" s="48">
        <v>6</v>
      </c>
      <c r="H68" s="35" t="s">
        <v>124</v>
      </c>
      <c r="I68" s="203" t="s">
        <v>180</v>
      </c>
    </row>
    <row r="69" spans="1:9">
      <c r="A69" s="44">
        <v>67</v>
      </c>
      <c r="B69" s="45" t="s">
        <v>40</v>
      </c>
      <c r="C69" s="46">
        <v>22.2</v>
      </c>
      <c r="D69" s="47" t="s">
        <v>16</v>
      </c>
      <c r="E69" s="46">
        <v>1.65</v>
      </c>
      <c r="F69" s="47" t="s">
        <v>16</v>
      </c>
      <c r="G69" s="48">
        <v>6</v>
      </c>
      <c r="H69" s="35" t="s">
        <v>125</v>
      </c>
      <c r="I69" s="203" t="s">
        <v>185</v>
      </c>
    </row>
    <row r="70" spans="1:9">
      <c r="A70" s="44">
        <v>68</v>
      </c>
      <c r="B70" s="45" t="s">
        <v>102</v>
      </c>
      <c r="C70" s="46">
        <v>22.2</v>
      </c>
      <c r="D70" s="47" t="s">
        <v>16</v>
      </c>
      <c r="E70" s="46">
        <v>1.65</v>
      </c>
      <c r="F70" s="47" t="s">
        <v>16</v>
      </c>
      <c r="G70" s="48">
        <v>6.1</v>
      </c>
      <c r="H70" s="35">
        <f xml:space="preserve"> 16</f>
        <v>16</v>
      </c>
      <c r="I70" s="203"/>
    </row>
    <row r="71" spans="1:9">
      <c r="A71" s="44">
        <v>69</v>
      </c>
      <c r="B71" s="45" t="s">
        <v>86</v>
      </c>
      <c r="C71" s="46">
        <v>22.2</v>
      </c>
      <c r="D71" s="47" t="s">
        <v>16</v>
      </c>
      <c r="E71" s="46">
        <v>1.65</v>
      </c>
      <c r="F71" s="47" t="s">
        <v>16</v>
      </c>
      <c r="G71" s="48">
        <v>6.1</v>
      </c>
      <c r="H71" s="35">
        <f xml:space="preserve"> 8</f>
        <v>8</v>
      </c>
      <c r="I71" s="203"/>
    </row>
    <row r="72" spans="1:9">
      <c r="A72" s="163">
        <v>70</v>
      </c>
      <c r="B72" s="164" t="s">
        <v>105</v>
      </c>
      <c r="C72" s="51">
        <v>25.4</v>
      </c>
      <c r="D72" s="50" t="s">
        <v>16</v>
      </c>
      <c r="E72" s="51">
        <v>0.7</v>
      </c>
      <c r="F72" s="50" t="s">
        <v>16</v>
      </c>
      <c r="G72" s="52">
        <v>6</v>
      </c>
      <c r="H72" s="35">
        <v>29</v>
      </c>
      <c r="I72" s="203"/>
    </row>
    <row r="73" spans="1:9">
      <c r="A73" s="163">
        <v>71</v>
      </c>
      <c r="B73" s="164" t="s">
        <v>105</v>
      </c>
      <c r="C73" s="51">
        <v>25.4</v>
      </c>
      <c r="D73" s="50" t="s">
        <v>16</v>
      </c>
      <c r="E73" s="51">
        <v>0.9</v>
      </c>
      <c r="F73" s="50" t="s">
        <v>16</v>
      </c>
      <c r="G73" s="52">
        <v>6.1</v>
      </c>
      <c r="H73" s="35">
        <f xml:space="preserve"> 38</f>
        <v>38</v>
      </c>
      <c r="I73" s="203"/>
    </row>
    <row r="74" spans="1:9">
      <c r="A74" s="163">
        <v>72</v>
      </c>
      <c r="B74" s="164" t="s">
        <v>104</v>
      </c>
      <c r="C74" s="51">
        <v>25.4</v>
      </c>
      <c r="D74" s="50" t="s">
        <v>16</v>
      </c>
      <c r="E74" s="51">
        <v>1</v>
      </c>
      <c r="F74" s="50" t="s">
        <v>16</v>
      </c>
      <c r="G74" s="52">
        <v>6</v>
      </c>
      <c r="H74" s="35" t="s">
        <v>126</v>
      </c>
      <c r="I74" s="203" t="s">
        <v>184</v>
      </c>
    </row>
    <row r="75" spans="1:9">
      <c r="A75" s="163">
        <v>73</v>
      </c>
      <c r="B75" s="164" t="s">
        <v>104</v>
      </c>
      <c r="C75" s="51">
        <v>25.4</v>
      </c>
      <c r="D75" s="50" t="s">
        <v>16</v>
      </c>
      <c r="E75" s="51">
        <v>1.2</v>
      </c>
      <c r="F75" s="50" t="s">
        <v>16</v>
      </c>
      <c r="G75" s="52">
        <v>5.97</v>
      </c>
      <c r="H75" s="35" t="s">
        <v>127</v>
      </c>
      <c r="I75" s="203" t="s">
        <v>184</v>
      </c>
    </row>
    <row r="76" spans="1:9">
      <c r="A76" s="163">
        <v>74</v>
      </c>
      <c r="B76" s="164" t="s">
        <v>88</v>
      </c>
      <c r="C76" s="51">
        <v>25.4</v>
      </c>
      <c r="D76" s="50" t="s">
        <v>16</v>
      </c>
      <c r="E76" s="51">
        <v>1.2</v>
      </c>
      <c r="F76" s="50" t="s">
        <v>16</v>
      </c>
      <c r="G76" s="52">
        <v>6</v>
      </c>
      <c r="H76" s="35" t="s">
        <v>128</v>
      </c>
      <c r="I76" s="203" t="s">
        <v>186</v>
      </c>
    </row>
    <row r="77" spans="1:9">
      <c r="A77" s="163">
        <v>75</v>
      </c>
      <c r="B77" s="164" t="s">
        <v>94</v>
      </c>
      <c r="C77" s="51">
        <v>25.4</v>
      </c>
      <c r="D77" s="50" t="s">
        <v>16</v>
      </c>
      <c r="E77" s="51">
        <v>1.2</v>
      </c>
      <c r="F77" s="50" t="s">
        <v>16</v>
      </c>
      <c r="G77" s="52">
        <v>6</v>
      </c>
      <c r="H77" s="35">
        <v>106</v>
      </c>
      <c r="I77" s="203"/>
    </row>
    <row r="78" spans="1:9">
      <c r="A78" s="163">
        <v>76</v>
      </c>
      <c r="B78" s="164" t="s">
        <v>40</v>
      </c>
      <c r="C78" s="51">
        <v>25.4</v>
      </c>
      <c r="D78" s="50" t="s">
        <v>16</v>
      </c>
      <c r="E78" s="51">
        <v>1.2</v>
      </c>
      <c r="F78" s="50" t="s">
        <v>16</v>
      </c>
      <c r="G78" s="52">
        <v>6</v>
      </c>
      <c r="H78" s="35">
        <v>18</v>
      </c>
      <c r="I78" s="203"/>
    </row>
    <row r="79" spans="1:9">
      <c r="A79" s="163">
        <v>77</v>
      </c>
      <c r="B79" s="164" t="s">
        <v>104</v>
      </c>
      <c r="C79" s="51">
        <v>25.4</v>
      </c>
      <c r="D79" s="50" t="s">
        <v>16</v>
      </c>
      <c r="E79" s="51">
        <v>1.2</v>
      </c>
      <c r="F79" s="50" t="s">
        <v>16</v>
      </c>
      <c r="G79" s="52">
        <v>6</v>
      </c>
      <c r="H79" s="35">
        <v>266</v>
      </c>
      <c r="I79" s="203"/>
    </row>
    <row r="80" spans="1:9">
      <c r="A80" s="163">
        <v>78</v>
      </c>
      <c r="B80" s="164" t="s">
        <v>105</v>
      </c>
      <c r="C80" s="51">
        <v>25.4</v>
      </c>
      <c r="D80" s="50" t="s">
        <v>16</v>
      </c>
      <c r="E80" s="51">
        <v>1.2</v>
      </c>
      <c r="F80" s="50" t="s">
        <v>16</v>
      </c>
      <c r="G80" s="52">
        <v>6</v>
      </c>
      <c r="H80" s="35">
        <v>222</v>
      </c>
      <c r="I80" s="203"/>
    </row>
    <row r="81" spans="1:9">
      <c r="A81" s="163">
        <v>79</v>
      </c>
      <c r="B81" s="164" t="s">
        <v>84</v>
      </c>
      <c r="C81" s="51">
        <v>25.4</v>
      </c>
      <c r="D81" s="50" t="s">
        <v>16</v>
      </c>
      <c r="E81" s="51">
        <v>1.25</v>
      </c>
      <c r="F81" s="50" t="s">
        <v>16</v>
      </c>
      <c r="G81" s="52">
        <v>6</v>
      </c>
      <c r="H81" s="35">
        <v>132</v>
      </c>
      <c r="I81" s="203"/>
    </row>
    <row r="82" spans="1:9">
      <c r="A82" s="163">
        <v>80</v>
      </c>
      <c r="B82" s="164" t="s">
        <v>104</v>
      </c>
      <c r="C82" s="51">
        <v>25.4</v>
      </c>
      <c r="D82" s="50" t="s">
        <v>16</v>
      </c>
      <c r="E82" s="51">
        <v>1.25</v>
      </c>
      <c r="F82" s="50" t="s">
        <v>16</v>
      </c>
      <c r="G82" s="52">
        <v>6</v>
      </c>
      <c r="H82" s="35" t="s">
        <v>129</v>
      </c>
      <c r="I82" s="203" t="s">
        <v>187</v>
      </c>
    </row>
    <row r="83" spans="1:9">
      <c r="A83" s="163">
        <v>81</v>
      </c>
      <c r="B83" s="164" t="s">
        <v>104</v>
      </c>
      <c r="C83" s="51">
        <v>25.4</v>
      </c>
      <c r="D83" s="50" t="s">
        <v>16</v>
      </c>
      <c r="E83" s="51">
        <v>1.25</v>
      </c>
      <c r="F83" s="50" t="s">
        <v>16</v>
      </c>
      <c r="G83" s="52">
        <v>6.1</v>
      </c>
      <c r="H83" s="17" t="s">
        <v>130</v>
      </c>
      <c r="I83" s="203" t="s">
        <v>187</v>
      </c>
    </row>
    <row r="84" spans="1:9">
      <c r="A84" s="163">
        <v>82</v>
      </c>
      <c r="B84" s="164" t="s">
        <v>105</v>
      </c>
      <c r="C84" s="51">
        <v>25.4</v>
      </c>
      <c r="D84" s="50" t="s">
        <v>16</v>
      </c>
      <c r="E84" s="51">
        <v>1.25</v>
      </c>
      <c r="F84" s="50" t="s">
        <v>16</v>
      </c>
      <c r="G84" s="52">
        <v>6.1</v>
      </c>
      <c r="H84" s="17">
        <f xml:space="preserve"> 155</f>
        <v>155</v>
      </c>
      <c r="I84" s="203"/>
    </row>
    <row r="85" spans="1:9">
      <c r="A85" s="163">
        <v>83</v>
      </c>
      <c r="B85" s="164" t="s">
        <v>88</v>
      </c>
      <c r="C85" s="51">
        <v>25.4</v>
      </c>
      <c r="D85" s="50" t="s">
        <v>16</v>
      </c>
      <c r="E85" s="51">
        <v>1.5</v>
      </c>
      <c r="F85" s="50" t="s">
        <v>16</v>
      </c>
      <c r="G85" s="52">
        <v>5.8</v>
      </c>
      <c r="H85" s="17" t="s">
        <v>89</v>
      </c>
      <c r="I85" s="203" t="s">
        <v>180</v>
      </c>
    </row>
    <row r="86" spans="1:9">
      <c r="A86" s="163">
        <v>84</v>
      </c>
      <c r="B86" s="164" t="s">
        <v>88</v>
      </c>
      <c r="C86" s="51">
        <v>25.4</v>
      </c>
      <c r="D86" s="50" t="s">
        <v>16</v>
      </c>
      <c r="E86" s="51">
        <v>1.5</v>
      </c>
      <c r="F86" s="50" t="s">
        <v>16</v>
      </c>
      <c r="G86" s="52">
        <v>6</v>
      </c>
      <c r="H86" s="17" t="s">
        <v>131</v>
      </c>
      <c r="I86" s="203" t="s">
        <v>188</v>
      </c>
    </row>
    <row r="87" spans="1:9">
      <c r="A87" s="163">
        <v>85</v>
      </c>
      <c r="B87" s="164" t="s">
        <v>94</v>
      </c>
      <c r="C87" s="51">
        <v>25.4</v>
      </c>
      <c r="D87" s="50" t="s">
        <v>16</v>
      </c>
      <c r="E87" s="51">
        <v>1.5</v>
      </c>
      <c r="F87" s="50" t="s">
        <v>16</v>
      </c>
      <c r="G87" s="52">
        <v>6</v>
      </c>
      <c r="H87" s="17">
        <v>291</v>
      </c>
      <c r="I87" s="203"/>
    </row>
    <row r="88" spans="1:9">
      <c r="A88" s="163">
        <v>86</v>
      </c>
      <c r="B88" s="164" t="s">
        <v>104</v>
      </c>
      <c r="C88" s="51">
        <v>25.4</v>
      </c>
      <c r="D88" s="50" t="s">
        <v>16</v>
      </c>
      <c r="E88" s="51">
        <v>1.5</v>
      </c>
      <c r="F88" s="50" t="s">
        <v>16</v>
      </c>
      <c r="G88" s="52">
        <v>6</v>
      </c>
      <c r="H88" s="17" t="s">
        <v>132</v>
      </c>
      <c r="I88" s="203" t="s">
        <v>189</v>
      </c>
    </row>
    <row r="89" spans="1:9">
      <c r="A89" s="163">
        <v>87</v>
      </c>
      <c r="B89" s="164" t="s">
        <v>105</v>
      </c>
      <c r="C89" s="51">
        <v>25.4</v>
      </c>
      <c r="D89" s="50" t="s">
        <v>16</v>
      </c>
      <c r="E89" s="51">
        <v>1.5</v>
      </c>
      <c r="F89" s="50" t="s">
        <v>16</v>
      </c>
      <c r="G89" s="52">
        <v>6</v>
      </c>
      <c r="H89" s="17" t="s">
        <v>133</v>
      </c>
      <c r="I89" s="203"/>
    </row>
    <row r="90" spans="1:9">
      <c r="A90" s="163">
        <v>88</v>
      </c>
      <c r="B90" s="164" t="s">
        <v>105</v>
      </c>
      <c r="C90" s="51">
        <v>25.4</v>
      </c>
      <c r="D90" s="50" t="s">
        <v>16</v>
      </c>
      <c r="E90" s="51">
        <v>1.6</v>
      </c>
      <c r="F90" s="50" t="s">
        <v>16</v>
      </c>
      <c r="G90" s="52">
        <v>6</v>
      </c>
      <c r="H90" s="17">
        <v>31</v>
      </c>
      <c r="I90" s="203"/>
    </row>
    <row r="91" spans="1:9">
      <c r="A91" s="163">
        <v>89</v>
      </c>
      <c r="B91" s="164" t="s">
        <v>88</v>
      </c>
      <c r="C91" s="51">
        <v>25.4</v>
      </c>
      <c r="D91" s="50" t="s">
        <v>16</v>
      </c>
      <c r="E91" s="51">
        <v>1.65</v>
      </c>
      <c r="F91" s="50" t="s">
        <v>16</v>
      </c>
      <c r="G91" s="52">
        <v>6</v>
      </c>
      <c r="H91" s="17" t="s">
        <v>134</v>
      </c>
      <c r="I91" s="203" t="s">
        <v>182</v>
      </c>
    </row>
    <row r="92" spans="1:9">
      <c r="A92" s="163">
        <v>90</v>
      </c>
      <c r="B92" s="164" t="s">
        <v>104</v>
      </c>
      <c r="C92" s="51">
        <v>25.4</v>
      </c>
      <c r="D92" s="50" t="s">
        <v>16</v>
      </c>
      <c r="E92" s="51">
        <v>1.65</v>
      </c>
      <c r="F92" s="50" t="s">
        <v>16</v>
      </c>
      <c r="G92" s="52">
        <v>6</v>
      </c>
      <c r="H92" s="17">
        <v>6</v>
      </c>
      <c r="I92" s="203"/>
    </row>
    <row r="93" spans="1:9">
      <c r="A93" s="163">
        <v>91</v>
      </c>
      <c r="B93" s="164" t="s">
        <v>84</v>
      </c>
      <c r="C93" s="51">
        <v>25.4</v>
      </c>
      <c r="D93" s="50" t="s">
        <v>16</v>
      </c>
      <c r="E93" s="51">
        <v>1.65</v>
      </c>
      <c r="F93" s="50" t="s">
        <v>16</v>
      </c>
      <c r="G93" s="52">
        <v>6.1</v>
      </c>
      <c r="H93" s="17">
        <f xml:space="preserve"> 449</f>
        <v>449</v>
      </c>
      <c r="I93" s="203"/>
    </row>
    <row r="94" spans="1:9">
      <c r="A94" s="163">
        <v>92</v>
      </c>
      <c r="B94" s="164" t="s">
        <v>88</v>
      </c>
      <c r="C94" s="51">
        <v>25.4</v>
      </c>
      <c r="D94" s="50" t="s">
        <v>16</v>
      </c>
      <c r="E94" s="51">
        <v>1.65</v>
      </c>
      <c r="F94" s="50" t="s">
        <v>16</v>
      </c>
      <c r="G94" s="52">
        <v>6.1</v>
      </c>
      <c r="H94" s="17" t="s">
        <v>135</v>
      </c>
      <c r="I94" s="203" t="s">
        <v>180</v>
      </c>
    </row>
    <row r="95" spans="1:9">
      <c r="A95" s="163">
        <v>93</v>
      </c>
      <c r="B95" s="164" t="s">
        <v>93</v>
      </c>
      <c r="C95" s="51">
        <v>25.4</v>
      </c>
      <c r="D95" s="50" t="s">
        <v>16</v>
      </c>
      <c r="E95" s="51">
        <v>1.65</v>
      </c>
      <c r="F95" s="50" t="s">
        <v>16</v>
      </c>
      <c r="G95" s="52">
        <v>6.1</v>
      </c>
      <c r="H95" s="17">
        <f xml:space="preserve"> 2</f>
        <v>2</v>
      </c>
      <c r="I95" s="203"/>
    </row>
    <row r="96" spans="1:9">
      <c r="A96" s="163">
        <v>94</v>
      </c>
      <c r="B96" s="164" t="s">
        <v>104</v>
      </c>
      <c r="C96" s="51">
        <v>25.4</v>
      </c>
      <c r="D96" s="50" t="s">
        <v>16</v>
      </c>
      <c r="E96" s="51">
        <v>1.65</v>
      </c>
      <c r="F96" s="50" t="s">
        <v>16</v>
      </c>
      <c r="G96" s="52">
        <v>6.1</v>
      </c>
      <c r="H96" s="17">
        <f xml:space="preserve"> 11</f>
        <v>11</v>
      </c>
      <c r="I96" s="203"/>
    </row>
    <row r="97" spans="1:9">
      <c r="A97" s="163">
        <v>95</v>
      </c>
      <c r="B97" s="164" t="s">
        <v>86</v>
      </c>
      <c r="C97" s="51">
        <v>25.4</v>
      </c>
      <c r="D97" s="50" t="s">
        <v>16</v>
      </c>
      <c r="E97" s="51">
        <v>1.65</v>
      </c>
      <c r="F97" s="50" t="s">
        <v>16</v>
      </c>
      <c r="G97" s="52">
        <v>6.1</v>
      </c>
      <c r="H97" s="17">
        <f xml:space="preserve"> 1</f>
        <v>1</v>
      </c>
      <c r="I97" s="203"/>
    </row>
    <row r="98" spans="1:9">
      <c r="A98" s="163">
        <v>96</v>
      </c>
      <c r="B98" s="164" t="s">
        <v>105</v>
      </c>
      <c r="C98" s="51">
        <v>25.4</v>
      </c>
      <c r="D98" s="50" t="s">
        <v>16</v>
      </c>
      <c r="E98" s="51">
        <v>1.65</v>
      </c>
      <c r="F98" s="50" t="s">
        <v>16</v>
      </c>
      <c r="G98" s="52">
        <v>6.1</v>
      </c>
      <c r="H98" s="17">
        <f xml:space="preserve"> 55</f>
        <v>55</v>
      </c>
      <c r="I98" s="203"/>
    </row>
    <row r="99" spans="1:9">
      <c r="A99" s="163">
        <v>97</v>
      </c>
      <c r="B99" s="164" t="s">
        <v>104</v>
      </c>
      <c r="C99" s="51">
        <v>25.4</v>
      </c>
      <c r="D99" s="50" t="s">
        <v>16</v>
      </c>
      <c r="E99" s="51">
        <v>2</v>
      </c>
      <c r="F99" s="50" t="s">
        <v>16</v>
      </c>
      <c r="G99" s="52">
        <v>6</v>
      </c>
      <c r="H99" s="17" t="s">
        <v>136</v>
      </c>
      <c r="I99" s="203" t="s">
        <v>190</v>
      </c>
    </row>
    <row r="100" spans="1:9">
      <c r="A100" s="163">
        <v>98</v>
      </c>
      <c r="B100" s="164" t="s">
        <v>105</v>
      </c>
      <c r="C100" s="51">
        <v>25.4</v>
      </c>
      <c r="D100" s="50" t="s">
        <v>16</v>
      </c>
      <c r="E100" s="51">
        <v>2</v>
      </c>
      <c r="F100" s="50" t="s">
        <v>16</v>
      </c>
      <c r="G100" s="52">
        <v>6</v>
      </c>
      <c r="H100" s="17">
        <v>32</v>
      </c>
      <c r="I100" s="203"/>
    </row>
    <row r="101" spans="1:9">
      <c r="A101" s="163">
        <v>99</v>
      </c>
      <c r="B101" s="164" t="s">
        <v>94</v>
      </c>
      <c r="C101" s="51">
        <v>25.4</v>
      </c>
      <c r="D101" s="50" t="s">
        <v>16</v>
      </c>
      <c r="E101" s="51">
        <v>2.5</v>
      </c>
      <c r="F101" s="50" t="s">
        <v>16</v>
      </c>
      <c r="G101" s="52">
        <v>6.1</v>
      </c>
      <c r="H101" s="17">
        <f xml:space="preserve"> 10</f>
        <v>10</v>
      </c>
      <c r="I101" s="203"/>
    </row>
    <row r="102" spans="1:9">
      <c r="A102" s="163">
        <v>100</v>
      </c>
      <c r="B102" s="164" t="s">
        <v>86</v>
      </c>
      <c r="C102" s="51">
        <v>25.4</v>
      </c>
      <c r="D102" s="50" t="s">
        <v>16</v>
      </c>
      <c r="E102" s="51">
        <v>2.5</v>
      </c>
      <c r="F102" s="50" t="s">
        <v>16</v>
      </c>
      <c r="G102" s="52">
        <v>6.1</v>
      </c>
      <c r="H102" s="17">
        <f xml:space="preserve"> 25</f>
        <v>25</v>
      </c>
      <c r="I102" s="203"/>
    </row>
    <row r="103" spans="1:9">
      <c r="A103" s="163">
        <v>101</v>
      </c>
      <c r="B103" s="164" t="s">
        <v>105</v>
      </c>
      <c r="C103" s="51">
        <v>25.4</v>
      </c>
      <c r="D103" s="50" t="s">
        <v>16</v>
      </c>
      <c r="E103" s="51">
        <v>3</v>
      </c>
      <c r="F103" s="50" t="s">
        <v>16</v>
      </c>
      <c r="G103" s="52">
        <v>6</v>
      </c>
      <c r="H103" s="15">
        <v>26</v>
      </c>
      <c r="I103" s="203"/>
    </row>
    <row r="104" spans="1:9">
      <c r="A104" s="163">
        <v>102</v>
      </c>
      <c r="B104" s="164" t="s">
        <v>40</v>
      </c>
      <c r="C104" s="51">
        <v>25.4</v>
      </c>
      <c r="D104" s="50" t="s">
        <v>16</v>
      </c>
      <c r="E104" s="51">
        <v>3</v>
      </c>
      <c r="F104" s="50" t="s">
        <v>16</v>
      </c>
      <c r="G104" s="52">
        <v>6.1</v>
      </c>
      <c r="H104" s="15">
        <f xml:space="preserve"> 24</f>
        <v>24</v>
      </c>
      <c r="I104" s="203"/>
    </row>
    <row r="105" spans="1:9">
      <c r="A105" s="44">
        <v>103</v>
      </c>
      <c r="B105" s="45" t="s">
        <v>106</v>
      </c>
      <c r="C105" s="46">
        <v>28.6</v>
      </c>
      <c r="D105" s="47" t="s">
        <v>16</v>
      </c>
      <c r="E105" s="46">
        <v>0.6</v>
      </c>
      <c r="F105" s="47" t="s">
        <v>16</v>
      </c>
      <c r="G105" s="48">
        <v>6</v>
      </c>
      <c r="H105" s="15">
        <v>146</v>
      </c>
      <c r="I105" s="203"/>
    </row>
    <row r="106" spans="1:9">
      <c r="A106" s="163">
        <v>104</v>
      </c>
      <c r="B106" s="164" t="s">
        <v>38</v>
      </c>
      <c r="C106" s="51">
        <v>31.8</v>
      </c>
      <c r="D106" s="50" t="s">
        <v>16</v>
      </c>
      <c r="E106" s="51">
        <v>0.9</v>
      </c>
      <c r="F106" s="50" t="s">
        <v>16</v>
      </c>
      <c r="G106" s="52">
        <v>6</v>
      </c>
      <c r="H106" s="15">
        <v>9</v>
      </c>
      <c r="I106" s="203"/>
    </row>
    <row r="107" spans="1:9">
      <c r="A107" s="163">
        <v>105</v>
      </c>
      <c r="B107" s="164" t="s">
        <v>107</v>
      </c>
      <c r="C107" s="51">
        <v>31.8</v>
      </c>
      <c r="D107" s="50" t="s">
        <v>16</v>
      </c>
      <c r="E107" s="51">
        <v>1</v>
      </c>
      <c r="F107" s="50" t="s">
        <v>16</v>
      </c>
      <c r="G107" s="52">
        <v>6</v>
      </c>
      <c r="H107" s="15">
        <v>29</v>
      </c>
      <c r="I107" s="203"/>
    </row>
    <row r="108" spans="1:9">
      <c r="A108" s="163">
        <v>106</v>
      </c>
      <c r="B108" s="164" t="s">
        <v>38</v>
      </c>
      <c r="C108" s="51">
        <v>31.8</v>
      </c>
      <c r="D108" s="50" t="s">
        <v>16</v>
      </c>
      <c r="E108" s="51">
        <v>1</v>
      </c>
      <c r="F108" s="50" t="s">
        <v>16</v>
      </c>
      <c r="G108" s="52">
        <v>6</v>
      </c>
      <c r="H108" s="15">
        <v>488</v>
      </c>
      <c r="I108" s="203"/>
    </row>
    <row r="109" spans="1:9">
      <c r="A109" s="163">
        <v>107</v>
      </c>
      <c r="B109" s="164" t="s">
        <v>38</v>
      </c>
      <c r="C109" s="51">
        <v>31.8</v>
      </c>
      <c r="D109" s="50" t="s">
        <v>16</v>
      </c>
      <c r="E109" s="51">
        <v>1.2</v>
      </c>
      <c r="F109" s="50" t="s">
        <v>16</v>
      </c>
      <c r="G109" s="52">
        <v>5.8</v>
      </c>
      <c r="H109" s="15" t="s">
        <v>89</v>
      </c>
      <c r="I109" s="203" t="s">
        <v>180</v>
      </c>
    </row>
    <row r="110" spans="1:9">
      <c r="A110" s="163">
        <v>108</v>
      </c>
      <c r="B110" s="164" t="s">
        <v>107</v>
      </c>
      <c r="C110" s="51">
        <v>31.8</v>
      </c>
      <c r="D110" s="50" t="s">
        <v>16</v>
      </c>
      <c r="E110" s="51">
        <v>1.2</v>
      </c>
      <c r="F110" s="50" t="s">
        <v>16</v>
      </c>
      <c r="G110" s="52">
        <v>6</v>
      </c>
      <c r="H110" s="15" t="s">
        <v>137</v>
      </c>
      <c r="I110" s="203"/>
    </row>
    <row r="111" spans="1:9">
      <c r="A111" s="163">
        <v>109</v>
      </c>
      <c r="B111" s="164" t="s">
        <v>104</v>
      </c>
      <c r="C111" s="51">
        <v>31.8</v>
      </c>
      <c r="D111" s="50" t="s">
        <v>16</v>
      </c>
      <c r="E111" s="51">
        <v>1.2</v>
      </c>
      <c r="F111" s="50" t="s">
        <v>16</v>
      </c>
      <c r="G111" s="52">
        <v>6</v>
      </c>
      <c r="H111" s="15" t="s">
        <v>138</v>
      </c>
      <c r="I111" s="203"/>
    </row>
    <row r="112" spans="1:9">
      <c r="A112" s="163">
        <v>110</v>
      </c>
      <c r="B112" s="164" t="s">
        <v>38</v>
      </c>
      <c r="C112" s="51">
        <v>31.8</v>
      </c>
      <c r="D112" s="50" t="s">
        <v>16</v>
      </c>
      <c r="E112" s="51">
        <v>1.2</v>
      </c>
      <c r="F112" s="50" t="s">
        <v>16</v>
      </c>
      <c r="G112" s="52">
        <v>6</v>
      </c>
      <c r="H112" s="15">
        <v>363</v>
      </c>
      <c r="I112" s="203"/>
    </row>
    <row r="113" spans="1:9">
      <c r="A113" s="163">
        <v>111</v>
      </c>
      <c r="B113" s="164" t="s">
        <v>106</v>
      </c>
      <c r="C113" s="51">
        <v>31.8</v>
      </c>
      <c r="D113" s="50" t="s">
        <v>16</v>
      </c>
      <c r="E113" s="51">
        <v>1.2</v>
      </c>
      <c r="F113" s="50" t="s">
        <v>16</v>
      </c>
      <c r="G113" s="52">
        <v>6.1</v>
      </c>
      <c r="H113" s="15">
        <f xml:space="preserve"> 9</f>
        <v>9</v>
      </c>
      <c r="I113" s="203"/>
    </row>
    <row r="114" spans="1:9">
      <c r="A114" s="163">
        <v>112</v>
      </c>
      <c r="B114" s="164" t="s">
        <v>38</v>
      </c>
      <c r="C114" s="51">
        <v>31.8</v>
      </c>
      <c r="D114" s="50" t="s">
        <v>16</v>
      </c>
      <c r="E114" s="51">
        <v>1.2</v>
      </c>
      <c r="F114" s="50" t="s">
        <v>16</v>
      </c>
      <c r="G114" s="52">
        <v>6.1</v>
      </c>
      <c r="H114" s="15" t="s">
        <v>139</v>
      </c>
      <c r="I114" s="203" t="s">
        <v>186</v>
      </c>
    </row>
    <row r="115" spans="1:9">
      <c r="A115" s="163">
        <v>113</v>
      </c>
      <c r="B115" s="164" t="s">
        <v>104</v>
      </c>
      <c r="C115" s="51">
        <v>31.8</v>
      </c>
      <c r="D115" s="50" t="s">
        <v>16</v>
      </c>
      <c r="E115" s="51">
        <v>1.2</v>
      </c>
      <c r="F115" s="50" t="s">
        <v>16</v>
      </c>
      <c r="G115" s="52">
        <v>6.15</v>
      </c>
      <c r="H115" s="15" t="s">
        <v>140</v>
      </c>
      <c r="I115" s="203" t="s">
        <v>184</v>
      </c>
    </row>
    <row r="116" spans="1:9">
      <c r="A116" s="163">
        <v>114</v>
      </c>
      <c r="B116" s="164" t="s">
        <v>107</v>
      </c>
      <c r="C116" s="51">
        <v>31.8</v>
      </c>
      <c r="D116" s="50" t="s">
        <v>16</v>
      </c>
      <c r="E116" s="51">
        <v>1.24</v>
      </c>
      <c r="F116" s="50" t="s">
        <v>16</v>
      </c>
      <c r="G116" s="52">
        <v>6</v>
      </c>
      <c r="H116" s="15" t="s">
        <v>141</v>
      </c>
      <c r="I116" s="203"/>
    </row>
    <row r="117" spans="1:9">
      <c r="A117" s="163">
        <v>115</v>
      </c>
      <c r="B117" s="164" t="s">
        <v>106</v>
      </c>
      <c r="C117" s="51">
        <v>31.8</v>
      </c>
      <c r="D117" s="50" t="s">
        <v>16</v>
      </c>
      <c r="E117" s="51">
        <v>1.24</v>
      </c>
      <c r="F117" s="50" t="s">
        <v>16</v>
      </c>
      <c r="G117" s="52">
        <v>6</v>
      </c>
      <c r="H117" s="15">
        <v>8</v>
      </c>
      <c r="I117" s="203"/>
    </row>
    <row r="118" spans="1:9">
      <c r="A118" s="163">
        <v>116</v>
      </c>
      <c r="B118" s="164" t="s">
        <v>107</v>
      </c>
      <c r="C118" s="51">
        <v>31.8</v>
      </c>
      <c r="D118" s="50" t="s">
        <v>16</v>
      </c>
      <c r="E118" s="51">
        <v>1.24</v>
      </c>
      <c r="F118" s="50" t="s">
        <v>16</v>
      </c>
      <c r="G118" s="52">
        <v>6.09</v>
      </c>
      <c r="H118" s="15">
        <f xml:space="preserve"> 30</f>
        <v>30</v>
      </c>
      <c r="I118" s="203"/>
    </row>
    <row r="119" spans="1:9">
      <c r="A119" s="163">
        <v>117</v>
      </c>
      <c r="B119" s="164" t="s">
        <v>107</v>
      </c>
      <c r="C119" s="51">
        <v>31.8</v>
      </c>
      <c r="D119" s="50" t="s">
        <v>16</v>
      </c>
      <c r="E119" s="51">
        <v>1.24</v>
      </c>
      <c r="F119" s="50" t="s">
        <v>16</v>
      </c>
      <c r="G119" s="52">
        <v>6.1</v>
      </c>
      <c r="H119" s="15">
        <f xml:space="preserve"> 21</f>
        <v>21</v>
      </c>
      <c r="I119" s="203"/>
    </row>
    <row r="120" spans="1:9">
      <c r="A120" s="163">
        <v>118</v>
      </c>
      <c r="B120" s="164" t="s">
        <v>86</v>
      </c>
      <c r="C120" s="51">
        <v>31.8</v>
      </c>
      <c r="D120" s="50" t="s">
        <v>16</v>
      </c>
      <c r="E120" s="51">
        <v>1.24</v>
      </c>
      <c r="F120" s="50" t="s">
        <v>16</v>
      </c>
      <c r="G120" s="52">
        <v>6.1</v>
      </c>
      <c r="H120" s="15">
        <f xml:space="preserve"> 7</f>
        <v>7</v>
      </c>
      <c r="I120" s="203"/>
    </row>
    <row r="121" spans="1:9">
      <c r="A121" s="163">
        <v>119</v>
      </c>
      <c r="B121" s="164" t="s">
        <v>107</v>
      </c>
      <c r="C121" s="51">
        <v>31.8</v>
      </c>
      <c r="D121" s="50" t="s">
        <v>16</v>
      </c>
      <c r="E121" s="51">
        <v>1.25</v>
      </c>
      <c r="F121" s="50" t="s">
        <v>16</v>
      </c>
      <c r="G121" s="52">
        <v>6</v>
      </c>
      <c r="H121" s="15">
        <v>62</v>
      </c>
      <c r="I121" s="203"/>
    </row>
    <row r="122" spans="1:9">
      <c r="A122" s="163">
        <v>120</v>
      </c>
      <c r="B122" s="164" t="s">
        <v>107</v>
      </c>
      <c r="C122" s="51">
        <v>31.8</v>
      </c>
      <c r="D122" s="50" t="s">
        <v>16</v>
      </c>
      <c r="E122" s="51">
        <v>1.25</v>
      </c>
      <c r="F122" s="50" t="s">
        <v>16</v>
      </c>
      <c r="G122" s="52">
        <v>6</v>
      </c>
      <c r="H122" s="15" t="s">
        <v>142</v>
      </c>
      <c r="I122" s="203"/>
    </row>
    <row r="123" spans="1:9">
      <c r="A123" s="163">
        <v>121</v>
      </c>
      <c r="B123" s="164" t="s">
        <v>106</v>
      </c>
      <c r="C123" s="51">
        <v>31.8</v>
      </c>
      <c r="D123" s="50" t="s">
        <v>16</v>
      </c>
      <c r="E123" s="51">
        <v>1.25</v>
      </c>
      <c r="F123" s="50" t="s">
        <v>16</v>
      </c>
      <c r="G123" s="52">
        <v>6</v>
      </c>
      <c r="H123" s="17">
        <v>110</v>
      </c>
      <c r="I123" s="203"/>
    </row>
    <row r="124" spans="1:9">
      <c r="A124" s="163">
        <v>122</v>
      </c>
      <c r="B124" s="164" t="s">
        <v>104</v>
      </c>
      <c r="C124" s="51">
        <v>31.8</v>
      </c>
      <c r="D124" s="50" t="s">
        <v>16</v>
      </c>
      <c r="E124" s="51">
        <v>1.25</v>
      </c>
      <c r="F124" s="50" t="s">
        <v>16</v>
      </c>
      <c r="G124" s="52">
        <v>6</v>
      </c>
      <c r="H124" s="17" t="s">
        <v>143</v>
      </c>
      <c r="I124" s="203" t="s">
        <v>191</v>
      </c>
    </row>
    <row r="125" spans="1:9">
      <c r="A125" s="163">
        <v>123</v>
      </c>
      <c r="B125" s="164" t="s">
        <v>38</v>
      </c>
      <c r="C125" s="51">
        <v>31.8</v>
      </c>
      <c r="D125" s="50" t="s">
        <v>16</v>
      </c>
      <c r="E125" s="51">
        <v>1.25</v>
      </c>
      <c r="F125" s="50" t="s">
        <v>16</v>
      </c>
      <c r="G125" s="52">
        <v>6</v>
      </c>
      <c r="H125" s="17">
        <v>79</v>
      </c>
      <c r="I125" s="203"/>
    </row>
    <row r="126" spans="1:9">
      <c r="A126" s="163">
        <v>124</v>
      </c>
      <c r="B126" s="164" t="s">
        <v>107</v>
      </c>
      <c r="C126" s="51">
        <v>31.8</v>
      </c>
      <c r="D126" s="50" t="s">
        <v>16</v>
      </c>
      <c r="E126" s="51">
        <v>1.25</v>
      </c>
      <c r="F126" s="50" t="s">
        <v>16</v>
      </c>
      <c r="G126" s="52">
        <v>6.15</v>
      </c>
      <c r="H126" s="17">
        <f xml:space="preserve"> 75</f>
        <v>75</v>
      </c>
      <c r="I126" s="203"/>
    </row>
    <row r="127" spans="1:9">
      <c r="A127" s="163">
        <v>125</v>
      </c>
      <c r="B127" s="164" t="s">
        <v>86</v>
      </c>
      <c r="C127" s="51">
        <v>31.8</v>
      </c>
      <c r="D127" s="50" t="s">
        <v>16</v>
      </c>
      <c r="E127" s="51">
        <v>1.5</v>
      </c>
      <c r="F127" s="50" t="s">
        <v>16</v>
      </c>
      <c r="G127" s="52">
        <v>5.99</v>
      </c>
      <c r="H127" s="17">
        <f xml:space="preserve"> 1</f>
        <v>1</v>
      </c>
      <c r="I127" s="203"/>
    </row>
    <row r="128" spans="1:9">
      <c r="A128" s="163">
        <v>126</v>
      </c>
      <c r="B128" s="164" t="s">
        <v>86</v>
      </c>
      <c r="C128" s="51">
        <v>31.8</v>
      </c>
      <c r="D128" s="50" t="s">
        <v>16</v>
      </c>
      <c r="E128" s="51">
        <v>1.5</v>
      </c>
      <c r="F128" s="50" t="s">
        <v>16</v>
      </c>
      <c r="G128" s="52">
        <v>5.98</v>
      </c>
      <c r="H128" s="17">
        <f xml:space="preserve"> 1</f>
        <v>1</v>
      </c>
      <c r="I128" s="203"/>
    </row>
    <row r="129" spans="1:9">
      <c r="A129" s="163">
        <v>127</v>
      </c>
      <c r="B129" s="164" t="s">
        <v>104</v>
      </c>
      <c r="C129" s="51">
        <v>31.8</v>
      </c>
      <c r="D129" s="50" t="s">
        <v>16</v>
      </c>
      <c r="E129" s="51">
        <v>1.5</v>
      </c>
      <c r="F129" s="50" t="s">
        <v>16</v>
      </c>
      <c r="G129" s="52">
        <v>6</v>
      </c>
      <c r="H129" s="17" t="s">
        <v>144</v>
      </c>
      <c r="I129" s="203"/>
    </row>
    <row r="130" spans="1:9">
      <c r="A130" s="163">
        <v>128</v>
      </c>
      <c r="B130" s="164" t="s">
        <v>38</v>
      </c>
      <c r="C130" s="51">
        <v>31.8</v>
      </c>
      <c r="D130" s="50" t="s">
        <v>16</v>
      </c>
      <c r="E130" s="51">
        <v>1.5</v>
      </c>
      <c r="F130" s="50" t="s">
        <v>16</v>
      </c>
      <c r="G130" s="52">
        <v>6</v>
      </c>
      <c r="H130" s="17">
        <v>24</v>
      </c>
      <c r="I130" s="203"/>
    </row>
    <row r="131" spans="1:9">
      <c r="A131" s="163">
        <v>129</v>
      </c>
      <c r="B131" s="164" t="s">
        <v>108</v>
      </c>
      <c r="C131" s="51">
        <v>31.8</v>
      </c>
      <c r="D131" s="50" t="s">
        <v>16</v>
      </c>
      <c r="E131" s="51">
        <v>1.5</v>
      </c>
      <c r="F131" s="50" t="s">
        <v>16</v>
      </c>
      <c r="G131" s="52">
        <v>6</v>
      </c>
      <c r="H131" s="17">
        <v>8</v>
      </c>
      <c r="I131" s="203"/>
    </row>
    <row r="132" spans="1:9">
      <c r="A132" s="163">
        <v>130</v>
      </c>
      <c r="B132" s="164" t="s">
        <v>107</v>
      </c>
      <c r="C132" s="51">
        <v>31.8</v>
      </c>
      <c r="D132" s="50" t="s">
        <v>16</v>
      </c>
      <c r="E132" s="51">
        <v>1.5</v>
      </c>
      <c r="F132" s="50" t="s">
        <v>16</v>
      </c>
      <c r="G132" s="52">
        <v>6.1</v>
      </c>
      <c r="H132" s="17">
        <f xml:space="preserve"> 70</f>
        <v>70</v>
      </c>
      <c r="I132" s="203"/>
    </row>
    <row r="133" spans="1:9">
      <c r="A133" s="163">
        <v>131</v>
      </c>
      <c r="B133" s="164" t="s">
        <v>107</v>
      </c>
      <c r="C133" s="51">
        <v>31.8</v>
      </c>
      <c r="D133" s="50" t="s">
        <v>16</v>
      </c>
      <c r="E133" s="51">
        <v>1.65</v>
      </c>
      <c r="F133" s="50" t="s">
        <v>16</v>
      </c>
      <c r="G133" s="52">
        <v>5.6</v>
      </c>
      <c r="H133" s="17">
        <f xml:space="preserve"> 8</f>
        <v>8</v>
      </c>
      <c r="I133" s="203"/>
    </row>
    <row r="134" spans="1:9">
      <c r="A134" s="163">
        <v>132</v>
      </c>
      <c r="B134" s="164" t="s">
        <v>106</v>
      </c>
      <c r="C134" s="51">
        <v>31.8</v>
      </c>
      <c r="D134" s="50" t="s">
        <v>16</v>
      </c>
      <c r="E134" s="51">
        <v>1.65</v>
      </c>
      <c r="F134" s="50" t="s">
        <v>16</v>
      </c>
      <c r="G134" s="52">
        <v>6</v>
      </c>
      <c r="H134" s="17">
        <v>2</v>
      </c>
      <c r="I134" s="203"/>
    </row>
    <row r="135" spans="1:9">
      <c r="A135" s="163">
        <v>133</v>
      </c>
      <c r="B135" s="164" t="s">
        <v>38</v>
      </c>
      <c r="C135" s="51">
        <v>31.8</v>
      </c>
      <c r="D135" s="50" t="s">
        <v>16</v>
      </c>
      <c r="E135" s="51">
        <v>1.65</v>
      </c>
      <c r="F135" s="50" t="s">
        <v>16</v>
      </c>
      <c r="G135" s="52">
        <v>6</v>
      </c>
      <c r="H135" s="17">
        <v>60</v>
      </c>
      <c r="I135" s="203"/>
    </row>
    <row r="136" spans="1:9">
      <c r="A136" s="163">
        <v>134</v>
      </c>
      <c r="B136" s="164" t="s">
        <v>106</v>
      </c>
      <c r="C136" s="51">
        <v>31.8</v>
      </c>
      <c r="D136" s="50" t="s">
        <v>16</v>
      </c>
      <c r="E136" s="51">
        <v>1.65</v>
      </c>
      <c r="F136" s="50" t="s">
        <v>16</v>
      </c>
      <c r="G136" s="52">
        <v>6.09</v>
      </c>
      <c r="H136" s="17">
        <f xml:space="preserve"> 59</f>
        <v>59</v>
      </c>
      <c r="I136" s="203"/>
    </row>
    <row r="137" spans="1:9">
      <c r="A137" s="163">
        <v>135</v>
      </c>
      <c r="B137" s="164" t="s">
        <v>107</v>
      </c>
      <c r="C137" s="51">
        <v>31.8</v>
      </c>
      <c r="D137" s="50" t="s">
        <v>16</v>
      </c>
      <c r="E137" s="51">
        <v>1.65</v>
      </c>
      <c r="F137" s="50" t="s">
        <v>16</v>
      </c>
      <c r="G137" s="52">
        <v>6.1</v>
      </c>
      <c r="H137" s="17">
        <f xml:space="preserve"> 4+63+16+18</f>
        <v>101</v>
      </c>
      <c r="I137" s="203"/>
    </row>
    <row r="138" spans="1:9">
      <c r="A138" s="163">
        <v>136</v>
      </c>
      <c r="B138" s="164" t="s">
        <v>106</v>
      </c>
      <c r="C138" s="51">
        <v>31.8</v>
      </c>
      <c r="D138" s="50" t="s">
        <v>16</v>
      </c>
      <c r="E138" s="51">
        <v>1.65</v>
      </c>
      <c r="F138" s="50" t="s">
        <v>16</v>
      </c>
      <c r="G138" s="52">
        <v>6.1</v>
      </c>
      <c r="H138" s="17">
        <f xml:space="preserve"> 3</f>
        <v>3</v>
      </c>
      <c r="I138" s="203"/>
    </row>
    <row r="139" spans="1:9">
      <c r="A139" s="163">
        <v>137</v>
      </c>
      <c r="B139" s="164" t="s">
        <v>38</v>
      </c>
      <c r="C139" s="51">
        <v>31.8</v>
      </c>
      <c r="D139" s="50" t="s">
        <v>16</v>
      </c>
      <c r="E139" s="51">
        <v>1.65</v>
      </c>
      <c r="F139" s="50" t="s">
        <v>16</v>
      </c>
      <c r="G139" s="52">
        <v>6.1</v>
      </c>
      <c r="H139" s="17" t="s">
        <v>145</v>
      </c>
      <c r="I139" s="203"/>
    </row>
    <row r="140" spans="1:9">
      <c r="A140" s="163">
        <v>138</v>
      </c>
      <c r="B140" s="164" t="s">
        <v>86</v>
      </c>
      <c r="C140" s="51">
        <v>31.8</v>
      </c>
      <c r="D140" s="50" t="s">
        <v>16</v>
      </c>
      <c r="E140" s="51">
        <v>1.65</v>
      </c>
      <c r="F140" s="50" t="s">
        <v>16</v>
      </c>
      <c r="G140" s="52">
        <v>6.1</v>
      </c>
      <c r="H140" s="17">
        <f xml:space="preserve"> 8</f>
        <v>8</v>
      </c>
      <c r="I140" s="203"/>
    </row>
    <row r="141" spans="1:9">
      <c r="A141" s="163">
        <v>139</v>
      </c>
      <c r="B141" s="164" t="s">
        <v>108</v>
      </c>
      <c r="C141" s="51">
        <v>31.8</v>
      </c>
      <c r="D141" s="50" t="s">
        <v>16</v>
      </c>
      <c r="E141" s="51">
        <v>1.65</v>
      </c>
      <c r="F141" s="50" t="s">
        <v>16</v>
      </c>
      <c r="G141" s="52">
        <v>6.1</v>
      </c>
      <c r="H141" s="17">
        <f xml:space="preserve"> 20</f>
        <v>20</v>
      </c>
      <c r="I141" s="203"/>
    </row>
    <row r="142" spans="1:9">
      <c r="A142" s="163">
        <v>140</v>
      </c>
      <c r="B142" s="164" t="s">
        <v>107</v>
      </c>
      <c r="C142" s="51">
        <v>31.8</v>
      </c>
      <c r="D142" s="50" t="s">
        <v>16</v>
      </c>
      <c r="E142" s="51">
        <v>1.65</v>
      </c>
      <c r="F142" s="50" t="s">
        <v>16</v>
      </c>
      <c r="G142" s="52">
        <v>6.12</v>
      </c>
      <c r="H142" s="17">
        <f xml:space="preserve"> 15</f>
        <v>15</v>
      </c>
      <c r="I142" s="203"/>
    </row>
    <row r="143" spans="1:9">
      <c r="A143" s="163">
        <v>141</v>
      </c>
      <c r="B143" s="164" t="s">
        <v>107</v>
      </c>
      <c r="C143" s="51">
        <v>31.8</v>
      </c>
      <c r="D143" s="50" t="s">
        <v>16</v>
      </c>
      <c r="E143" s="51">
        <v>2</v>
      </c>
      <c r="F143" s="50" t="s">
        <v>16</v>
      </c>
      <c r="G143" s="52">
        <v>6</v>
      </c>
      <c r="H143" s="18">
        <v>23</v>
      </c>
      <c r="I143" s="203"/>
    </row>
    <row r="144" spans="1:9">
      <c r="A144" s="163">
        <v>142</v>
      </c>
      <c r="B144" s="164" t="s">
        <v>107</v>
      </c>
      <c r="C144" s="51">
        <v>31.8</v>
      </c>
      <c r="D144" s="50" t="s">
        <v>16</v>
      </c>
      <c r="E144" s="51">
        <v>2</v>
      </c>
      <c r="F144" s="50" t="s">
        <v>16</v>
      </c>
      <c r="G144" s="52">
        <v>6</v>
      </c>
      <c r="H144" s="18">
        <v>26</v>
      </c>
      <c r="I144" s="203"/>
    </row>
    <row r="145" spans="1:9">
      <c r="A145" s="163">
        <v>143</v>
      </c>
      <c r="B145" s="164" t="s">
        <v>104</v>
      </c>
      <c r="C145" s="51">
        <v>31.8</v>
      </c>
      <c r="D145" s="50" t="s">
        <v>16</v>
      </c>
      <c r="E145" s="51">
        <v>2</v>
      </c>
      <c r="F145" s="50" t="s">
        <v>16</v>
      </c>
      <c r="G145" s="52">
        <v>6</v>
      </c>
      <c r="H145" s="18" t="s">
        <v>146</v>
      </c>
      <c r="I145" s="203" t="s">
        <v>185</v>
      </c>
    </row>
    <row r="146" spans="1:9">
      <c r="A146" s="163">
        <v>144</v>
      </c>
      <c r="B146" s="164" t="s">
        <v>104</v>
      </c>
      <c r="C146" s="51">
        <v>31.8</v>
      </c>
      <c r="D146" s="50" t="s">
        <v>16</v>
      </c>
      <c r="E146" s="51">
        <v>2</v>
      </c>
      <c r="F146" s="50" t="s">
        <v>16</v>
      </c>
      <c r="G146" s="52">
        <v>6.1</v>
      </c>
      <c r="H146" s="18">
        <f xml:space="preserve"> 12</f>
        <v>12</v>
      </c>
      <c r="I146" s="203"/>
    </row>
    <row r="147" spans="1:9">
      <c r="A147" s="163">
        <v>145</v>
      </c>
      <c r="B147" s="164" t="s">
        <v>108</v>
      </c>
      <c r="C147" s="51">
        <v>31.8</v>
      </c>
      <c r="D147" s="50" t="s">
        <v>16</v>
      </c>
      <c r="E147" s="51">
        <v>2</v>
      </c>
      <c r="F147" s="50" t="s">
        <v>16</v>
      </c>
      <c r="G147" s="52">
        <v>6.1</v>
      </c>
      <c r="H147" s="18">
        <f xml:space="preserve"> 9</f>
        <v>9</v>
      </c>
      <c r="I147" s="203"/>
    </row>
    <row r="148" spans="1:9">
      <c r="A148" s="163">
        <v>146</v>
      </c>
      <c r="B148" s="164" t="s">
        <v>38</v>
      </c>
      <c r="C148" s="51">
        <v>31.8</v>
      </c>
      <c r="D148" s="50" t="s">
        <v>16</v>
      </c>
      <c r="E148" s="51">
        <v>2.5</v>
      </c>
      <c r="F148" s="50" t="s">
        <v>16</v>
      </c>
      <c r="G148" s="52">
        <v>6</v>
      </c>
      <c r="H148" s="18">
        <v>2</v>
      </c>
      <c r="I148" s="203"/>
    </row>
    <row r="149" spans="1:9">
      <c r="A149" s="163">
        <v>147</v>
      </c>
      <c r="B149" s="164" t="s">
        <v>107</v>
      </c>
      <c r="C149" s="51">
        <v>31.8</v>
      </c>
      <c r="D149" s="50" t="s">
        <v>16</v>
      </c>
      <c r="E149" s="51">
        <v>3</v>
      </c>
      <c r="F149" s="50" t="s">
        <v>16</v>
      </c>
      <c r="G149" s="52">
        <v>6</v>
      </c>
      <c r="H149" s="18">
        <v>52</v>
      </c>
      <c r="I149" s="203"/>
    </row>
    <row r="150" spans="1:9">
      <c r="A150" s="163">
        <v>148</v>
      </c>
      <c r="B150" s="164" t="s">
        <v>107</v>
      </c>
      <c r="C150" s="51">
        <v>31.8</v>
      </c>
      <c r="D150" s="50" t="s">
        <v>16</v>
      </c>
      <c r="E150" s="51">
        <v>3</v>
      </c>
      <c r="F150" s="50" t="s">
        <v>16</v>
      </c>
      <c r="G150" s="52">
        <v>6.1</v>
      </c>
      <c r="H150" s="18">
        <f xml:space="preserve"> 25</f>
        <v>25</v>
      </c>
      <c r="I150" s="203"/>
    </row>
    <row r="151" spans="1:9">
      <c r="A151" s="163">
        <v>149</v>
      </c>
      <c r="B151" s="164" t="s">
        <v>86</v>
      </c>
      <c r="C151" s="51">
        <v>31.8</v>
      </c>
      <c r="D151" s="50" t="s">
        <v>16</v>
      </c>
      <c r="E151" s="51">
        <v>3</v>
      </c>
      <c r="F151" s="50" t="s">
        <v>16</v>
      </c>
      <c r="G151" s="52">
        <v>6.1</v>
      </c>
      <c r="H151" s="18">
        <f xml:space="preserve"> 10</f>
        <v>10</v>
      </c>
      <c r="I151" s="203"/>
    </row>
    <row r="152" spans="1:9">
      <c r="A152" s="44">
        <v>150</v>
      </c>
      <c r="B152" s="45" t="s">
        <v>15</v>
      </c>
      <c r="C152" s="46">
        <v>35</v>
      </c>
      <c r="D152" s="47" t="s">
        <v>16</v>
      </c>
      <c r="E152" s="46">
        <v>0.8</v>
      </c>
      <c r="F152" s="47" t="s">
        <v>16</v>
      </c>
      <c r="G152" s="48">
        <v>6</v>
      </c>
      <c r="H152" s="18">
        <v>64</v>
      </c>
      <c r="I152" s="203"/>
    </row>
    <row r="153" spans="1:9">
      <c r="A153" s="44">
        <v>151</v>
      </c>
      <c r="B153" s="45" t="s">
        <v>15</v>
      </c>
      <c r="C153" s="46">
        <v>35</v>
      </c>
      <c r="D153" s="47" t="s">
        <v>16</v>
      </c>
      <c r="E153" s="46">
        <v>1.5</v>
      </c>
      <c r="F153" s="47" t="s">
        <v>16</v>
      </c>
      <c r="G153" s="48">
        <v>6</v>
      </c>
      <c r="H153" s="18">
        <v>6</v>
      </c>
      <c r="I153" s="203"/>
    </row>
    <row r="154" spans="1:9">
      <c r="A154" s="44">
        <v>152</v>
      </c>
      <c r="B154" s="45" t="s">
        <v>109</v>
      </c>
      <c r="C154" s="46">
        <v>35</v>
      </c>
      <c r="D154" s="47" t="s">
        <v>16</v>
      </c>
      <c r="E154" s="46">
        <v>1.65</v>
      </c>
      <c r="F154" s="47" t="s">
        <v>16</v>
      </c>
      <c r="G154" s="48">
        <v>6</v>
      </c>
      <c r="H154" s="18">
        <v>34</v>
      </c>
      <c r="I154" s="203"/>
    </row>
    <row r="155" spans="1:9">
      <c r="A155" s="44">
        <v>153</v>
      </c>
      <c r="B155" s="45" t="s">
        <v>15</v>
      </c>
      <c r="C155" s="46">
        <v>35</v>
      </c>
      <c r="D155" s="47" t="s">
        <v>16</v>
      </c>
      <c r="E155" s="46">
        <v>2</v>
      </c>
      <c r="F155" s="47" t="s">
        <v>16</v>
      </c>
      <c r="G155" s="48">
        <v>6</v>
      </c>
      <c r="H155" s="18">
        <v>40</v>
      </c>
      <c r="I155" s="203"/>
    </row>
    <row r="156" spans="1:9">
      <c r="A156" s="163">
        <v>154</v>
      </c>
      <c r="B156" s="164" t="s">
        <v>86</v>
      </c>
      <c r="C156" s="51">
        <v>36</v>
      </c>
      <c r="D156" s="50" t="s">
        <v>16</v>
      </c>
      <c r="E156" s="51">
        <v>1.5</v>
      </c>
      <c r="F156" s="50" t="s">
        <v>16</v>
      </c>
      <c r="G156" s="52">
        <v>6</v>
      </c>
      <c r="H156" s="18">
        <v>98</v>
      </c>
      <c r="I156" s="203"/>
    </row>
    <row r="157" spans="1:9">
      <c r="A157" s="163">
        <v>155</v>
      </c>
      <c r="B157" s="164" t="s">
        <v>86</v>
      </c>
      <c r="C157" s="51">
        <v>36</v>
      </c>
      <c r="D157" s="50" t="s">
        <v>16</v>
      </c>
      <c r="E157" s="51">
        <v>1.5</v>
      </c>
      <c r="F157" s="50" t="s">
        <v>16</v>
      </c>
      <c r="G157" s="52">
        <v>6.1</v>
      </c>
      <c r="H157" s="18">
        <f xml:space="preserve"> 6</f>
        <v>6</v>
      </c>
      <c r="I157" s="203"/>
    </row>
    <row r="158" spans="1:9">
      <c r="A158" s="163">
        <v>156</v>
      </c>
      <c r="B158" s="164" t="s">
        <v>86</v>
      </c>
      <c r="C158" s="51">
        <v>36</v>
      </c>
      <c r="D158" s="50" t="s">
        <v>16</v>
      </c>
      <c r="E158" s="51">
        <v>1.5</v>
      </c>
      <c r="F158" s="50" t="s">
        <v>16</v>
      </c>
      <c r="G158" s="52">
        <v>6.5</v>
      </c>
      <c r="H158" s="18">
        <f xml:space="preserve"> 57</f>
        <v>57</v>
      </c>
      <c r="I158" s="203"/>
    </row>
    <row r="159" spans="1:9">
      <c r="A159" s="44">
        <v>157</v>
      </c>
      <c r="B159" s="45" t="s">
        <v>110</v>
      </c>
      <c r="C159" s="46">
        <v>38.1</v>
      </c>
      <c r="D159" s="47" t="s">
        <v>16</v>
      </c>
      <c r="E159" s="46">
        <v>1</v>
      </c>
      <c r="F159" s="47" t="s">
        <v>16</v>
      </c>
      <c r="G159" s="48">
        <v>5.8</v>
      </c>
      <c r="H159" s="18">
        <f>106</f>
        <v>106</v>
      </c>
      <c r="I159" s="203"/>
    </row>
    <row r="160" spans="1:9">
      <c r="A160" s="44">
        <v>158</v>
      </c>
      <c r="B160" s="45" t="s">
        <v>111</v>
      </c>
      <c r="C160" s="46">
        <v>38.1</v>
      </c>
      <c r="D160" s="47" t="s">
        <v>16</v>
      </c>
      <c r="E160" s="46">
        <v>1</v>
      </c>
      <c r="F160" s="47" t="s">
        <v>16</v>
      </c>
      <c r="G160" s="48">
        <v>6</v>
      </c>
      <c r="H160" s="18">
        <v>170</v>
      </c>
      <c r="I160" s="203"/>
    </row>
    <row r="161" spans="1:9">
      <c r="A161" s="44">
        <v>159</v>
      </c>
      <c r="B161" s="45" t="s">
        <v>38</v>
      </c>
      <c r="C161" s="46">
        <v>38.1</v>
      </c>
      <c r="D161" s="47" t="s">
        <v>16</v>
      </c>
      <c r="E161" s="46">
        <v>1</v>
      </c>
      <c r="F161" s="47" t="s">
        <v>16</v>
      </c>
      <c r="G161" s="48">
        <v>6</v>
      </c>
      <c r="H161" s="18" t="s">
        <v>147</v>
      </c>
      <c r="I161" s="203" t="s">
        <v>180</v>
      </c>
    </row>
    <row r="162" spans="1:9">
      <c r="A162" s="44">
        <v>160</v>
      </c>
      <c r="B162" s="45" t="s">
        <v>112</v>
      </c>
      <c r="C162" s="46">
        <v>38.1</v>
      </c>
      <c r="D162" s="47" t="s">
        <v>16</v>
      </c>
      <c r="E162" s="46">
        <v>1</v>
      </c>
      <c r="F162" s="47" t="s">
        <v>16</v>
      </c>
      <c r="G162" s="48">
        <v>6</v>
      </c>
      <c r="H162" s="18" t="s">
        <v>124</v>
      </c>
      <c r="I162" s="203" t="s">
        <v>180</v>
      </c>
    </row>
    <row r="163" spans="1:9">
      <c r="A163" s="44">
        <v>161</v>
      </c>
      <c r="B163" s="45" t="s">
        <v>107</v>
      </c>
      <c r="C163" s="46">
        <v>38.1</v>
      </c>
      <c r="D163" s="47" t="s">
        <v>16</v>
      </c>
      <c r="E163" s="46">
        <v>1.2</v>
      </c>
      <c r="F163" s="47" t="s">
        <v>16</v>
      </c>
      <c r="G163" s="48">
        <v>6</v>
      </c>
      <c r="H163" s="16">
        <v>50</v>
      </c>
      <c r="I163" s="203"/>
    </row>
    <row r="164" spans="1:9">
      <c r="A164" s="44">
        <v>162</v>
      </c>
      <c r="B164" s="45" t="s">
        <v>111</v>
      </c>
      <c r="C164" s="46">
        <v>38.1</v>
      </c>
      <c r="D164" s="47" t="s">
        <v>16</v>
      </c>
      <c r="E164" s="46">
        <v>1.2</v>
      </c>
      <c r="F164" s="47" t="s">
        <v>16</v>
      </c>
      <c r="G164" s="48">
        <v>6</v>
      </c>
      <c r="H164" s="16">
        <v>132</v>
      </c>
      <c r="I164" s="203"/>
    </row>
    <row r="165" spans="1:9">
      <c r="A165" s="44">
        <v>163</v>
      </c>
      <c r="B165" s="45" t="s">
        <v>110</v>
      </c>
      <c r="C165" s="46">
        <v>38.1</v>
      </c>
      <c r="D165" s="47" t="s">
        <v>16</v>
      </c>
      <c r="E165" s="46">
        <v>1.2</v>
      </c>
      <c r="F165" s="47" t="s">
        <v>16</v>
      </c>
      <c r="G165" s="48">
        <v>6</v>
      </c>
      <c r="H165" s="16" t="s">
        <v>148</v>
      </c>
      <c r="I165" s="203"/>
    </row>
    <row r="166" spans="1:9">
      <c r="A166" s="44">
        <v>164</v>
      </c>
      <c r="B166" s="45" t="s">
        <v>38</v>
      </c>
      <c r="C166" s="46">
        <v>38.1</v>
      </c>
      <c r="D166" s="47" t="s">
        <v>16</v>
      </c>
      <c r="E166" s="46">
        <v>1.2</v>
      </c>
      <c r="F166" s="47" t="s">
        <v>16</v>
      </c>
      <c r="G166" s="48">
        <v>6</v>
      </c>
      <c r="H166" s="16" t="s">
        <v>149</v>
      </c>
      <c r="I166" s="203" t="s">
        <v>180</v>
      </c>
    </row>
    <row r="167" spans="1:9">
      <c r="A167" s="44">
        <v>165</v>
      </c>
      <c r="B167" s="45" t="s">
        <v>112</v>
      </c>
      <c r="C167" s="46">
        <v>38.1</v>
      </c>
      <c r="D167" s="47" t="s">
        <v>16</v>
      </c>
      <c r="E167" s="46">
        <v>1.2</v>
      </c>
      <c r="F167" s="47" t="s">
        <v>16</v>
      </c>
      <c r="G167" s="48">
        <v>6</v>
      </c>
      <c r="H167" s="16">
        <v>97</v>
      </c>
      <c r="I167" s="203"/>
    </row>
    <row r="168" spans="1:9">
      <c r="A168" s="44">
        <v>166</v>
      </c>
      <c r="B168" s="45" t="s">
        <v>68</v>
      </c>
      <c r="C168" s="46">
        <v>38.1</v>
      </c>
      <c r="D168" s="47" t="s">
        <v>16</v>
      </c>
      <c r="E168" s="46">
        <v>1.2</v>
      </c>
      <c r="F168" s="47" t="s">
        <v>16</v>
      </c>
      <c r="G168" s="48">
        <v>6</v>
      </c>
      <c r="H168" s="16" t="s">
        <v>150</v>
      </c>
      <c r="I168" s="203" t="s">
        <v>184</v>
      </c>
    </row>
    <row r="169" spans="1:9">
      <c r="A169" s="44">
        <v>167</v>
      </c>
      <c r="B169" s="45" t="s">
        <v>38</v>
      </c>
      <c r="C169" s="46">
        <v>38.1</v>
      </c>
      <c r="D169" s="47" t="s">
        <v>16</v>
      </c>
      <c r="E169" s="46">
        <v>1.24</v>
      </c>
      <c r="F169" s="47" t="s">
        <v>16</v>
      </c>
      <c r="G169" s="48">
        <v>6</v>
      </c>
      <c r="H169" s="16">
        <v>289</v>
      </c>
      <c r="I169" s="203"/>
    </row>
    <row r="170" spans="1:9">
      <c r="A170" s="44">
        <v>168</v>
      </c>
      <c r="B170" s="45" t="s">
        <v>38</v>
      </c>
      <c r="C170" s="46">
        <v>38.1</v>
      </c>
      <c r="D170" s="47" t="s">
        <v>16</v>
      </c>
      <c r="E170" s="46">
        <v>1.24</v>
      </c>
      <c r="F170" s="47" t="s">
        <v>16</v>
      </c>
      <c r="G170" s="48">
        <v>6.1</v>
      </c>
      <c r="H170" s="16">
        <f xml:space="preserve"> 55</f>
        <v>55</v>
      </c>
      <c r="I170" s="203"/>
    </row>
    <row r="171" spans="1:9">
      <c r="A171" s="44">
        <v>169</v>
      </c>
      <c r="B171" s="45" t="s">
        <v>110</v>
      </c>
      <c r="C171" s="46">
        <v>38.1</v>
      </c>
      <c r="D171" s="47" t="s">
        <v>16</v>
      </c>
      <c r="E171" s="46">
        <v>1.25</v>
      </c>
      <c r="F171" s="47" t="s">
        <v>16</v>
      </c>
      <c r="G171" s="48">
        <v>6</v>
      </c>
      <c r="H171" s="16">
        <v>11</v>
      </c>
      <c r="I171" s="203"/>
    </row>
    <row r="172" spans="1:9">
      <c r="A172" s="44">
        <v>170</v>
      </c>
      <c r="B172" s="45" t="s">
        <v>112</v>
      </c>
      <c r="C172" s="46">
        <v>38.1</v>
      </c>
      <c r="D172" s="47" t="s">
        <v>16</v>
      </c>
      <c r="E172" s="46">
        <v>1.25</v>
      </c>
      <c r="F172" s="47" t="s">
        <v>16</v>
      </c>
      <c r="G172" s="48">
        <v>6</v>
      </c>
      <c r="H172" s="16" t="s">
        <v>151</v>
      </c>
      <c r="I172" s="203" t="s">
        <v>180</v>
      </c>
    </row>
    <row r="173" spans="1:9">
      <c r="A173" s="44">
        <v>171</v>
      </c>
      <c r="B173" s="45" t="s">
        <v>68</v>
      </c>
      <c r="C173" s="46">
        <v>38.1</v>
      </c>
      <c r="D173" s="47" t="s">
        <v>16</v>
      </c>
      <c r="E173" s="46">
        <v>1.25</v>
      </c>
      <c r="F173" s="47" t="s">
        <v>16</v>
      </c>
      <c r="G173" s="48">
        <v>6</v>
      </c>
      <c r="H173" s="16" t="s">
        <v>152</v>
      </c>
      <c r="I173" s="203" t="s">
        <v>185</v>
      </c>
    </row>
    <row r="174" spans="1:9">
      <c r="A174" s="44">
        <v>172</v>
      </c>
      <c r="B174" s="45" t="s">
        <v>110</v>
      </c>
      <c r="C174" s="46">
        <v>38.1</v>
      </c>
      <c r="D174" s="47" t="s">
        <v>16</v>
      </c>
      <c r="E174" s="46">
        <v>1.25</v>
      </c>
      <c r="F174" s="47" t="s">
        <v>16</v>
      </c>
      <c r="G174" s="48">
        <v>6.1</v>
      </c>
      <c r="H174" s="16">
        <f xml:space="preserve"> 17+4</f>
        <v>21</v>
      </c>
      <c r="I174" s="203"/>
    </row>
    <row r="175" spans="1:9">
      <c r="A175" s="44">
        <v>173</v>
      </c>
      <c r="B175" s="45" t="s">
        <v>68</v>
      </c>
      <c r="C175" s="46">
        <v>38.1</v>
      </c>
      <c r="D175" s="47" t="s">
        <v>16</v>
      </c>
      <c r="E175" s="46">
        <v>1.25</v>
      </c>
      <c r="F175" s="47" t="s">
        <v>16</v>
      </c>
      <c r="G175" s="48">
        <v>6.1</v>
      </c>
      <c r="H175" s="16" t="s">
        <v>153</v>
      </c>
      <c r="I175" s="203" t="s">
        <v>180</v>
      </c>
    </row>
    <row r="176" spans="1:9">
      <c r="A176" s="44">
        <v>174</v>
      </c>
      <c r="B176" s="45" t="s">
        <v>111</v>
      </c>
      <c r="C176" s="46">
        <v>38.1</v>
      </c>
      <c r="D176" s="47" t="s">
        <v>16</v>
      </c>
      <c r="E176" s="46">
        <v>1.5</v>
      </c>
      <c r="F176" s="47" t="s">
        <v>16</v>
      </c>
      <c r="G176" s="48">
        <v>6</v>
      </c>
      <c r="H176" s="16">
        <v>152</v>
      </c>
      <c r="I176" s="203"/>
    </row>
    <row r="177" spans="1:9">
      <c r="A177" s="44">
        <v>175</v>
      </c>
      <c r="B177" s="45" t="s">
        <v>88</v>
      </c>
      <c r="C177" s="46">
        <v>38.1</v>
      </c>
      <c r="D177" s="47" t="s">
        <v>16</v>
      </c>
      <c r="E177" s="46">
        <v>1.5</v>
      </c>
      <c r="F177" s="47" t="s">
        <v>16</v>
      </c>
      <c r="G177" s="48">
        <v>6</v>
      </c>
      <c r="H177" s="16">
        <v>153</v>
      </c>
      <c r="I177" s="203"/>
    </row>
    <row r="178" spans="1:9">
      <c r="A178" s="44">
        <v>176</v>
      </c>
      <c r="B178" s="45" t="s">
        <v>112</v>
      </c>
      <c r="C178" s="46">
        <v>38.1</v>
      </c>
      <c r="D178" s="47" t="s">
        <v>16</v>
      </c>
      <c r="E178" s="46">
        <v>1.5</v>
      </c>
      <c r="F178" s="47" t="s">
        <v>16</v>
      </c>
      <c r="G178" s="48">
        <v>6</v>
      </c>
      <c r="H178" s="16">
        <v>42</v>
      </c>
      <c r="I178" s="203"/>
    </row>
    <row r="179" spans="1:9">
      <c r="A179" s="44">
        <v>177</v>
      </c>
      <c r="B179" s="45" t="s">
        <v>68</v>
      </c>
      <c r="C179" s="46">
        <v>38.1</v>
      </c>
      <c r="D179" s="47" t="s">
        <v>16</v>
      </c>
      <c r="E179" s="46">
        <v>1.5</v>
      </c>
      <c r="F179" s="47" t="s">
        <v>16</v>
      </c>
      <c r="G179" s="48">
        <v>6.1</v>
      </c>
      <c r="H179" s="16" t="s">
        <v>154</v>
      </c>
      <c r="I179" s="203" t="s">
        <v>180</v>
      </c>
    </row>
    <row r="180" spans="1:9">
      <c r="A180" s="44">
        <v>178</v>
      </c>
      <c r="B180" s="45" t="s">
        <v>112</v>
      </c>
      <c r="C180" s="46">
        <v>38.1</v>
      </c>
      <c r="D180" s="47" t="s">
        <v>16</v>
      </c>
      <c r="E180" s="46">
        <v>1.6</v>
      </c>
      <c r="F180" s="47" t="s">
        <v>16</v>
      </c>
      <c r="G180" s="48">
        <v>6</v>
      </c>
      <c r="H180" s="16">
        <v>59</v>
      </c>
      <c r="I180" s="203"/>
    </row>
    <row r="181" spans="1:9">
      <c r="A181" s="44">
        <v>179</v>
      </c>
      <c r="B181" s="45" t="s">
        <v>111</v>
      </c>
      <c r="C181" s="46">
        <v>38.1</v>
      </c>
      <c r="D181" s="47" t="s">
        <v>16</v>
      </c>
      <c r="E181" s="46">
        <v>1.65</v>
      </c>
      <c r="F181" s="47" t="s">
        <v>16</v>
      </c>
      <c r="G181" s="48">
        <v>6</v>
      </c>
      <c r="H181" s="16">
        <v>23</v>
      </c>
      <c r="I181" s="203"/>
    </row>
    <row r="182" spans="1:9">
      <c r="A182" s="44">
        <v>180</v>
      </c>
      <c r="B182" s="45" t="s">
        <v>110</v>
      </c>
      <c r="C182" s="46">
        <v>38.1</v>
      </c>
      <c r="D182" s="47" t="s">
        <v>16</v>
      </c>
      <c r="E182" s="46">
        <v>1.65</v>
      </c>
      <c r="F182" s="47" t="s">
        <v>16</v>
      </c>
      <c r="G182" s="48">
        <v>6</v>
      </c>
      <c r="H182" s="16">
        <v>2</v>
      </c>
      <c r="I182" s="203"/>
    </row>
    <row r="183" spans="1:9">
      <c r="A183" s="44">
        <v>181</v>
      </c>
      <c r="B183" s="45" t="s">
        <v>110</v>
      </c>
      <c r="C183" s="46">
        <v>38.1</v>
      </c>
      <c r="D183" s="47" t="s">
        <v>16</v>
      </c>
      <c r="E183" s="46">
        <v>1.65</v>
      </c>
      <c r="F183" s="47" t="s">
        <v>16</v>
      </c>
      <c r="G183" s="48">
        <v>6.09</v>
      </c>
      <c r="H183" s="36">
        <f xml:space="preserve"> 30+70</f>
        <v>100</v>
      </c>
      <c r="I183" s="203"/>
    </row>
    <row r="184" spans="1:9">
      <c r="A184" s="44">
        <v>182</v>
      </c>
      <c r="B184" s="45" t="s">
        <v>112</v>
      </c>
      <c r="C184" s="46">
        <v>38.1</v>
      </c>
      <c r="D184" s="47" t="s">
        <v>16</v>
      </c>
      <c r="E184" s="46">
        <v>1.65</v>
      </c>
      <c r="F184" s="47" t="s">
        <v>16</v>
      </c>
      <c r="G184" s="48">
        <v>6.1</v>
      </c>
      <c r="H184" s="36">
        <v>121</v>
      </c>
      <c r="I184" s="203"/>
    </row>
    <row r="185" spans="1:9">
      <c r="A185" s="44">
        <v>183</v>
      </c>
      <c r="B185" s="45" t="s">
        <v>111</v>
      </c>
      <c r="C185" s="46">
        <v>38.1</v>
      </c>
      <c r="D185" s="47" t="s">
        <v>16</v>
      </c>
      <c r="E185" s="46">
        <v>1.65</v>
      </c>
      <c r="F185" s="47" t="s">
        <v>16</v>
      </c>
      <c r="G185" s="48">
        <v>6.1</v>
      </c>
      <c r="H185" s="36">
        <v>57</v>
      </c>
      <c r="I185" s="203"/>
    </row>
    <row r="186" spans="1:9">
      <c r="A186" s="44">
        <v>184</v>
      </c>
      <c r="B186" s="45" t="s">
        <v>110</v>
      </c>
      <c r="C186" s="46">
        <v>38.1</v>
      </c>
      <c r="D186" s="47" t="s">
        <v>16</v>
      </c>
      <c r="E186" s="46">
        <v>1.65</v>
      </c>
      <c r="F186" s="47" t="s">
        <v>16</v>
      </c>
      <c r="G186" s="48">
        <v>6.1</v>
      </c>
      <c r="H186" s="36">
        <v>151</v>
      </c>
      <c r="I186" s="203"/>
    </row>
    <row r="187" spans="1:9">
      <c r="A187" s="44">
        <v>185</v>
      </c>
      <c r="B187" s="45" t="s">
        <v>38</v>
      </c>
      <c r="C187" s="46">
        <v>38.1</v>
      </c>
      <c r="D187" s="47" t="s">
        <v>16</v>
      </c>
      <c r="E187" s="46">
        <v>1.65</v>
      </c>
      <c r="F187" s="47" t="s">
        <v>16</v>
      </c>
      <c r="G187" s="48">
        <v>6.1</v>
      </c>
      <c r="H187" s="36" t="s">
        <v>170</v>
      </c>
      <c r="I187" s="203"/>
    </row>
    <row r="188" spans="1:9">
      <c r="A188" s="44">
        <v>186</v>
      </c>
      <c r="B188" s="45" t="s">
        <v>110</v>
      </c>
      <c r="C188" s="46">
        <v>38.1</v>
      </c>
      <c r="D188" s="47" t="s">
        <v>16</v>
      </c>
      <c r="E188" s="46">
        <v>2</v>
      </c>
      <c r="F188" s="47" t="s">
        <v>16</v>
      </c>
      <c r="G188" s="48">
        <v>6</v>
      </c>
      <c r="H188" s="36"/>
      <c r="I188" s="203"/>
    </row>
    <row r="189" spans="1:9">
      <c r="A189" s="44">
        <v>187</v>
      </c>
      <c r="B189" s="45" t="s">
        <v>68</v>
      </c>
      <c r="C189" s="46">
        <v>38.1</v>
      </c>
      <c r="D189" s="47" t="s">
        <v>16</v>
      </c>
      <c r="E189" s="46">
        <v>2</v>
      </c>
      <c r="F189" s="47" t="s">
        <v>16</v>
      </c>
      <c r="G189" s="48">
        <v>6</v>
      </c>
      <c r="H189" s="36" t="s">
        <v>165</v>
      </c>
      <c r="I189" s="203" t="s">
        <v>192</v>
      </c>
    </row>
    <row r="190" spans="1:9">
      <c r="A190" s="44">
        <v>188</v>
      </c>
      <c r="B190" s="45" t="s">
        <v>108</v>
      </c>
      <c r="C190" s="46">
        <v>38.1</v>
      </c>
      <c r="D190" s="47" t="s">
        <v>16</v>
      </c>
      <c r="E190" s="46">
        <v>2</v>
      </c>
      <c r="F190" s="47" t="s">
        <v>16</v>
      </c>
      <c r="G190" s="48">
        <v>6.15</v>
      </c>
      <c r="H190" s="36">
        <f xml:space="preserve"> 1</f>
        <v>1</v>
      </c>
      <c r="I190" s="203"/>
    </row>
    <row r="191" spans="1:9">
      <c r="A191" s="44">
        <v>189</v>
      </c>
      <c r="B191" s="45" t="s">
        <v>95</v>
      </c>
      <c r="C191" s="46">
        <v>38.1</v>
      </c>
      <c r="D191" s="47" t="s">
        <v>16</v>
      </c>
      <c r="E191" s="46">
        <v>3</v>
      </c>
      <c r="F191" s="47" t="s">
        <v>16</v>
      </c>
      <c r="G191" s="48">
        <v>6</v>
      </c>
      <c r="H191" s="36"/>
      <c r="I191" s="203"/>
    </row>
    <row r="192" spans="1:9">
      <c r="A192" s="163">
        <v>190</v>
      </c>
      <c r="B192" s="164" t="s">
        <v>113</v>
      </c>
      <c r="C192" s="51">
        <v>44.5</v>
      </c>
      <c r="D192" s="50" t="s">
        <v>16</v>
      </c>
      <c r="E192" s="51">
        <v>1.2</v>
      </c>
      <c r="F192" s="50" t="s">
        <v>16</v>
      </c>
      <c r="G192" s="52">
        <v>6</v>
      </c>
      <c r="H192" s="36" t="s">
        <v>166</v>
      </c>
      <c r="I192" s="203"/>
    </row>
    <row r="193" spans="1:9">
      <c r="A193" s="163">
        <v>191</v>
      </c>
      <c r="B193" s="164" t="s">
        <v>105</v>
      </c>
      <c r="C193" s="51">
        <v>44.5</v>
      </c>
      <c r="D193" s="50" t="s">
        <v>16</v>
      </c>
      <c r="E193" s="51">
        <v>1.2</v>
      </c>
      <c r="F193" s="50" t="s">
        <v>16</v>
      </c>
      <c r="G193" s="52">
        <v>6</v>
      </c>
      <c r="H193" s="36">
        <v>8</v>
      </c>
      <c r="I193" s="203"/>
    </row>
    <row r="194" spans="1:9">
      <c r="A194" s="163">
        <v>192</v>
      </c>
      <c r="B194" s="164" t="s">
        <v>113</v>
      </c>
      <c r="C194" s="51">
        <v>44.5</v>
      </c>
      <c r="D194" s="50" t="s">
        <v>16</v>
      </c>
      <c r="E194" s="51">
        <v>1.05</v>
      </c>
      <c r="F194" s="50" t="s">
        <v>16</v>
      </c>
      <c r="G194" s="52">
        <v>5.8</v>
      </c>
      <c r="H194" s="36" t="s">
        <v>167</v>
      </c>
      <c r="I194" s="203"/>
    </row>
    <row r="195" spans="1:9">
      <c r="A195" s="163">
        <v>193</v>
      </c>
      <c r="B195" s="164" t="s">
        <v>105</v>
      </c>
      <c r="C195" s="51">
        <v>44.5</v>
      </c>
      <c r="D195" s="50" t="s">
        <v>16</v>
      </c>
      <c r="E195" s="51">
        <v>1.5</v>
      </c>
      <c r="F195" s="50" t="s">
        <v>16</v>
      </c>
      <c r="G195" s="52">
        <v>5.8</v>
      </c>
      <c r="H195" s="36">
        <v>49</v>
      </c>
      <c r="I195" s="203"/>
    </row>
    <row r="196" spans="1:9">
      <c r="A196" s="163">
        <v>194</v>
      </c>
      <c r="B196" s="164" t="s">
        <v>88</v>
      </c>
      <c r="C196" s="51">
        <v>44.5</v>
      </c>
      <c r="D196" s="50" t="s">
        <v>16</v>
      </c>
      <c r="E196" s="51">
        <v>1.5</v>
      </c>
      <c r="F196" s="50" t="s">
        <v>16</v>
      </c>
      <c r="G196" s="52">
        <v>6</v>
      </c>
      <c r="H196" s="36" t="s">
        <v>168</v>
      </c>
      <c r="I196" s="203" t="s">
        <v>186</v>
      </c>
    </row>
    <row r="197" spans="1:9">
      <c r="A197" s="163">
        <v>195</v>
      </c>
      <c r="B197" s="164" t="s">
        <v>113</v>
      </c>
      <c r="C197" s="51">
        <v>44.5</v>
      </c>
      <c r="D197" s="50" t="s">
        <v>16</v>
      </c>
      <c r="E197" s="51">
        <v>1.5</v>
      </c>
      <c r="F197" s="50" t="s">
        <v>16</v>
      </c>
      <c r="G197" s="52">
        <v>6</v>
      </c>
      <c r="H197" s="36">
        <v>45</v>
      </c>
      <c r="I197" s="203"/>
    </row>
    <row r="198" spans="1:9">
      <c r="A198" s="163">
        <v>196</v>
      </c>
      <c r="B198" s="164" t="s">
        <v>113</v>
      </c>
      <c r="C198" s="51">
        <v>44.5</v>
      </c>
      <c r="D198" s="50" t="s">
        <v>16</v>
      </c>
      <c r="E198" s="51">
        <v>1.5</v>
      </c>
      <c r="F198" s="50" t="s">
        <v>16</v>
      </c>
      <c r="G198" s="52">
        <v>6</v>
      </c>
      <c r="H198" s="36"/>
      <c r="I198" s="203"/>
    </row>
    <row r="199" spans="1:9">
      <c r="A199" s="163">
        <v>197</v>
      </c>
      <c r="B199" s="164" t="s">
        <v>113</v>
      </c>
      <c r="C199" s="51">
        <v>44.5</v>
      </c>
      <c r="D199" s="50" t="s">
        <v>16</v>
      </c>
      <c r="E199" s="51">
        <v>1.65</v>
      </c>
      <c r="F199" s="50" t="s">
        <v>16</v>
      </c>
      <c r="G199" s="52">
        <v>6</v>
      </c>
      <c r="H199" s="36" t="s">
        <v>171</v>
      </c>
      <c r="I199" s="203"/>
    </row>
    <row r="200" spans="1:9">
      <c r="A200" s="163">
        <v>198</v>
      </c>
      <c r="B200" s="164" t="s">
        <v>113</v>
      </c>
      <c r="C200" s="51">
        <v>44.5</v>
      </c>
      <c r="D200" s="50" t="s">
        <v>16</v>
      </c>
      <c r="E200" s="51">
        <v>1.65</v>
      </c>
      <c r="F200" s="50" t="s">
        <v>16</v>
      </c>
      <c r="G200" s="52">
        <v>6.1</v>
      </c>
      <c r="H200" s="36" t="s">
        <v>172</v>
      </c>
      <c r="I200" s="203"/>
    </row>
    <row r="201" spans="1:9">
      <c r="A201" s="163">
        <v>199</v>
      </c>
      <c r="B201" s="164" t="s">
        <v>113</v>
      </c>
      <c r="C201" s="51">
        <v>44.5</v>
      </c>
      <c r="D201" s="50" t="s">
        <v>16</v>
      </c>
      <c r="E201" s="51">
        <v>2</v>
      </c>
      <c r="F201" s="50" t="s">
        <v>16</v>
      </c>
      <c r="G201" s="52">
        <v>6</v>
      </c>
      <c r="H201" s="36" t="s">
        <v>169</v>
      </c>
      <c r="I201" s="203"/>
    </row>
    <row r="202" spans="1:9">
      <c r="A202" s="163">
        <v>200</v>
      </c>
      <c r="B202" s="164" t="s">
        <v>86</v>
      </c>
      <c r="C202" s="51">
        <v>44.5</v>
      </c>
      <c r="D202" s="50" t="s">
        <v>16</v>
      </c>
      <c r="E202" s="51">
        <v>2</v>
      </c>
      <c r="F202" s="50" t="s">
        <v>16</v>
      </c>
      <c r="G202" s="52">
        <v>6</v>
      </c>
      <c r="H202" s="36"/>
      <c r="I202" s="203"/>
    </row>
    <row r="203" spans="1:9">
      <c r="A203" s="44">
        <v>201</v>
      </c>
      <c r="B203" s="45" t="s">
        <v>36</v>
      </c>
      <c r="C203" s="46">
        <v>50.8</v>
      </c>
      <c r="D203" s="47" t="s">
        <v>16</v>
      </c>
      <c r="E203" s="46">
        <v>1</v>
      </c>
      <c r="F203" s="47" t="s">
        <v>16</v>
      </c>
      <c r="G203" s="48">
        <v>6</v>
      </c>
      <c r="H203" s="17">
        <v>128</v>
      </c>
      <c r="I203" s="203"/>
    </row>
    <row r="204" spans="1:9">
      <c r="A204" s="44">
        <v>202</v>
      </c>
      <c r="B204" s="45" t="s">
        <v>114</v>
      </c>
      <c r="C204" s="46">
        <v>50.8</v>
      </c>
      <c r="D204" s="47" t="s">
        <v>16</v>
      </c>
      <c r="E204" s="46">
        <v>1</v>
      </c>
      <c r="F204" s="47" t="s">
        <v>16</v>
      </c>
      <c r="G204" s="48">
        <v>6</v>
      </c>
      <c r="H204" s="17">
        <v>52</v>
      </c>
      <c r="I204" s="203"/>
    </row>
    <row r="205" spans="1:9">
      <c r="A205" s="44">
        <v>203</v>
      </c>
      <c r="B205" s="45" t="s">
        <v>36</v>
      </c>
      <c r="C205" s="46">
        <v>50.8</v>
      </c>
      <c r="D205" s="47" t="s">
        <v>16</v>
      </c>
      <c r="E205" s="46">
        <v>1.2</v>
      </c>
      <c r="F205" s="47" t="s">
        <v>16</v>
      </c>
      <c r="G205" s="48">
        <v>6</v>
      </c>
      <c r="H205" s="17">
        <v>75</v>
      </c>
      <c r="I205" s="203"/>
    </row>
    <row r="206" spans="1:9">
      <c r="A206" s="44">
        <v>204</v>
      </c>
      <c r="B206" s="45" t="s">
        <v>113</v>
      </c>
      <c r="C206" s="46">
        <v>50.8</v>
      </c>
      <c r="D206" s="47" t="s">
        <v>16</v>
      </c>
      <c r="E206" s="46">
        <v>1.2</v>
      </c>
      <c r="F206" s="47" t="s">
        <v>16</v>
      </c>
      <c r="G206" s="48">
        <v>6</v>
      </c>
      <c r="H206" s="17">
        <v>18</v>
      </c>
      <c r="I206" s="203"/>
    </row>
    <row r="207" spans="1:9">
      <c r="A207" s="44">
        <v>205</v>
      </c>
      <c r="B207" s="45" t="s">
        <v>115</v>
      </c>
      <c r="C207" s="46">
        <v>50.8</v>
      </c>
      <c r="D207" s="47" t="s">
        <v>16</v>
      </c>
      <c r="E207" s="46">
        <v>1.2</v>
      </c>
      <c r="F207" s="47" t="s">
        <v>16</v>
      </c>
      <c r="G207" s="48">
        <v>6</v>
      </c>
      <c r="H207" s="17" t="s">
        <v>173</v>
      </c>
      <c r="I207" s="203"/>
    </row>
    <row r="208" spans="1:9">
      <c r="A208" s="44">
        <v>206</v>
      </c>
      <c r="B208" s="45" t="s">
        <v>115</v>
      </c>
      <c r="C208" s="46">
        <v>50.8</v>
      </c>
      <c r="D208" s="47" t="s">
        <v>16</v>
      </c>
      <c r="E208" s="46">
        <v>1.2</v>
      </c>
      <c r="F208" s="47" t="s">
        <v>16</v>
      </c>
      <c r="G208" s="48">
        <v>6</v>
      </c>
      <c r="H208" s="17">
        <v>48</v>
      </c>
      <c r="I208" s="203"/>
    </row>
    <row r="209" spans="1:9">
      <c r="A209" s="44">
        <v>207</v>
      </c>
      <c r="B209" s="45" t="s">
        <v>116</v>
      </c>
      <c r="C209" s="46">
        <v>50.8</v>
      </c>
      <c r="D209" s="47" t="s">
        <v>16</v>
      </c>
      <c r="E209" s="46">
        <v>1.2</v>
      </c>
      <c r="F209" s="47" t="s">
        <v>16</v>
      </c>
      <c r="G209" s="48">
        <v>6</v>
      </c>
      <c r="H209" s="17">
        <v>206</v>
      </c>
      <c r="I209" s="203"/>
    </row>
    <row r="210" spans="1:9">
      <c r="A210" s="44">
        <v>208</v>
      </c>
      <c r="B210" s="45" t="s">
        <v>114</v>
      </c>
      <c r="C210" s="46">
        <v>50.8</v>
      </c>
      <c r="D210" s="47" t="s">
        <v>16</v>
      </c>
      <c r="E210" s="46">
        <v>1.2</v>
      </c>
      <c r="F210" s="47" t="s">
        <v>16</v>
      </c>
      <c r="G210" s="48">
        <v>6</v>
      </c>
      <c r="H210" s="17">
        <v>48</v>
      </c>
      <c r="I210" s="203"/>
    </row>
    <row r="211" spans="1:9">
      <c r="A211" s="44">
        <v>209</v>
      </c>
      <c r="B211" s="45" t="s">
        <v>93</v>
      </c>
      <c r="C211" s="46">
        <v>50.8</v>
      </c>
      <c r="D211" s="47" t="s">
        <v>16</v>
      </c>
      <c r="E211" s="46">
        <v>1.2</v>
      </c>
      <c r="F211" s="47" t="s">
        <v>16</v>
      </c>
      <c r="G211" s="48">
        <v>6</v>
      </c>
      <c r="H211" s="17">
        <v>11</v>
      </c>
      <c r="I211" s="203"/>
    </row>
    <row r="212" spans="1:9">
      <c r="A212" s="44">
        <v>210</v>
      </c>
      <c r="B212" s="45" t="s">
        <v>114</v>
      </c>
      <c r="C212" s="46">
        <v>50.8</v>
      </c>
      <c r="D212" s="47" t="s">
        <v>16</v>
      </c>
      <c r="E212" s="46">
        <v>1.2</v>
      </c>
      <c r="F212" s="47" t="s">
        <v>16</v>
      </c>
      <c r="G212" s="48">
        <v>6.1</v>
      </c>
      <c r="H212" s="17">
        <f xml:space="preserve"> 37</f>
        <v>37</v>
      </c>
      <c r="I212" s="203"/>
    </row>
    <row r="213" spans="1:9">
      <c r="A213" s="44">
        <v>211</v>
      </c>
      <c r="B213" s="45" t="s">
        <v>93</v>
      </c>
      <c r="C213" s="46">
        <v>50.8</v>
      </c>
      <c r="D213" s="47" t="s">
        <v>16</v>
      </c>
      <c r="E213" s="46">
        <v>1.24</v>
      </c>
      <c r="F213" s="47" t="s">
        <v>16</v>
      </c>
      <c r="G213" s="48">
        <v>6</v>
      </c>
      <c r="H213" s="17">
        <v>9</v>
      </c>
      <c r="I213" s="203"/>
    </row>
    <row r="214" spans="1:9">
      <c r="A214" s="44">
        <v>212</v>
      </c>
      <c r="B214" s="45" t="s">
        <v>116</v>
      </c>
      <c r="C214" s="46">
        <v>50.8</v>
      </c>
      <c r="D214" s="47" t="s">
        <v>16</v>
      </c>
      <c r="E214" s="46">
        <v>1.25</v>
      </c>
      <c r="F214" s="47" t="s">
        <v>16</v>
      </c>
      <c r="G214" s="48">
        <v>6</v>
      </c>
      <c r="H214" s="17">
        <v>70</v>
      </c>
      <c r="I214" s="203"/>
    </row>
    <row r="215" spans="1:9">
      <c r="A215" s="44">
        <v>213</v>
      </c>
      <c r="B215" s="45" t="s">
        <v>114</v>
      </c>
      <c r="C215" s="46">
        <v>50.8</v>
      </c>
      <c r="D215" s="47" t="s">
        <v>16</v>
      </c>
      <c r="E215" s="46">
        <v>1.25</v>
      </c>
      <c r="F215" s="47" t="s">
        <v>16</v>
      </c>
      <c r="G215" s="48">
        <v>6</v>
      </c>
      <c r="H215" s="17">
        <v>9</v>
      </c>
      <c r="I215" s="203"/>
    </row>
    <row r="216" spans="1:9">
      <c r="A216" s="44">
        <v>214</v>
      </c>
      <c r="B216" s="45" t="s">
        <v>113</v>
      </c>
      <c r="C216" s="46">
        <v>50.8</v>
      </c>
      <c r="D216" s="47" t="s">
        <v>16</v>
      </c>
      <c r="E216" s="46">
        <v>1.25</v>
      </c>
      <c r="F216" s="47" t="s">
        <v>16</v>
      </c>
      <c r="G216" s="48">
        <v>6</v>
      </c>
      <c r="H216" s="17" t="s">
        <v>155</v>
      </c>
      <c r="I216" s="203"/>
    </row>
    <row r="217" spans="1:9">
      <c r="A217" s="44">
        <v>215</v>
      </c>
      <c r="B217" s="45" t="s">
        <v>93</v>
      </c>
      <c r="C217" s="46">
        <v>50.8</v>
      </c>
      <c r="D217" s="47" t="s">
        <v>16</v>
      </c>
      <c r="E217" s="46">
        <v>1.25</v>
      </c>
      <c r="F217" s="47" t="s">
        <v>16</v>
      </c>
      <c r="G217" s="48">
        <v>6.1</v>
      </c>
      <c r="H217" s="17">
        <f xml:space="preserve"> 9</f>
        <v>9</v>
      </c>
      <c r="I217" s="203"/>
    </row>
    <row r="218" spans="1:9">
      <c r="A218" s="44">
        <v>216</v>
      </c>
      <c r="B218" s="45" t="s">
        <v>113</v>
      </c>
      <c r="C218" s="46">
        <v>50.8</v>
      </c>
      <c r="D218" s="47" t="s">
        <v>16</v>
      </c>
      <c r="E218" s="46">
        <v>1.25</v>
      </c>
      <c r="F218" s="47" t="s">
        <v>16</v>
      </c>
      <c r="G218" s="48">
        <v>6.1</v>
      </c>
      <c r="H218" s="17">
        <f xml:space="preserve"> 6+14</f>
        <v>20</v>
      </c>
      <c r="I218" s="203"/>
    </row>
    <row r="219" spans="1:9">
      <c r="A219" s="44">
        <v>217</v>
      </c>
      <c r="B219" s="45" t="s">
        <v>113</v>
      </c>
      <c r="C219" s="46">
        <v>50.8</v>
      </c>
      <c r="D219" s="47" t="s">
        <v>16</v>
      </c>
      <c r="E219" s="46">
        <v>1.25</v>
      </c>
      <c r="F219" s="47" t="s">
        <v>16</v>
      </c>
      <c r="G219" s="48">
        <v>6</v>
      </c>
      <c r="H219" s="17" t="s">
        <v>174</v>
      </c>
      <c r="I219" s="203"/>
    </row>
    <row r="220" spans="1:9">
      <c r="A220" s="44">
        <v>218</v>
      </c>
      <c r="B220" s="45" t="s">
        <v>113</v>
      </c>
      <c r="C220" s="46">
        <v>50.8</v>
      </c>
      <c r="D220" s="47" t="s">
        <v>16</v>
      </c>
      <c r="E220" s="46">
        <v>1.25</v>
      </c>
      <c r="F220" s="47" t="s">
        <v>16</v>
      </c>
      <c r="G220" s="48">
        <v>6.1</v>
      </c>
      <c r="H220" s="17">
        <f>70+2</f>
        <v>72</v>
      </c>
      <c r="I220" s="203"/>
    </row>
    <row r="221" spans="1:9">
      <c r="A221" s="44">
        <v>219</v>
      </c>
      <c r="B221" s="45" t="s">
        <v>116</v>
      </c>
      <c r="C221" s="46">
        <v>50.8</v>
      </c>
      <c r="D221" s="47" t="s">
        <v>16</v>
      </c>
      <c r="E221" s="46">
        <v>1.5</v>
      </c>
      <c r="F221" s="47" t="s">
        <v>16</v>
      </c>
      <c r="G221" s="48">
        <v>5.8</v>
      </c>
      <c r="H221" s="17">
        <f xml:space="preserve"> 40</f>
        <v>40</v>
      </c>
      <c r="I221" s="203"/>
    </row>
    <row r="222" spans="1:9">
      <c r="A222" s="44">
        <v>220</v>
      </c>
      <c r="B222" s="45" t="s">
        <v>116</v>
      </c>
      <c r="C222" s="46">
        <v>50.8</v>
      </c>
      <c r="D222" s="47" t="s">
        <v>16</v>
      </c>
      <c r="E222" s="46">
        <v>1.5</v>
      </c>
      <c r="F222" s="47" t="s">
        <v>16</v>
      </c>
      <c r="G222" s="48">
        <v>6</v>
      </c>
      <c r="H222" s="17">
        <v>108</v>
      </c>
      <c r="I222" s="203"/>
    </row>
    <row r="223" spans="1:9">
      <c r="A223" s="44">
        <v>221</v>
      </c>
      <c r="B223" s="45" t="s">
        <v>25</v>
      </c>
      <c r="C223" s="46">
        <v>50.8</v>
      </c>
      <c r="D223" s="47" t="s">
        <v>16</v>
      </c>
      <c r="E223" s="46">
        <v>1.5</v>
      </c>
      <c r="F223" s="47" t="s">
        <v>16</v>
      </c>
      <c r="G223" s="48">
        <v>6</v>
      </c>
      <c r="H223" s="38">
        <v>6</v>
      </c>
      <c r="I223" s="203"/>
    </row>
    <row r="224" spans="1:9">
      <c r="A224" s="44">
        <v>222</v>
      </c>
      <c r="B224" s="45" t="s">
        <v>113</v>
      </c>
      <c r="C224" s="46">
        <v>50.8</v>
      </c>
      <c r="D224" s="47" t="s">
        <v>16</v>
      </c>
      <c r="E224" s="46">
        <v>1.5</v>
      </c>
      <c r="F224" s="47" t="s">
        <v>16</v>
      </c>
      <c r="G224" s="48">
        <v>6</v>
      </c>
      <c r="H224" s="38">
        <v>18</v>
      </c>
      <c r="I224" s="203"/>
    </row>
    <row r="225" spans="1:9">
      <c r="A225" s="44">
        <v>223</v>
      </c>
      <c r="B225" s="45" t="s">
        <v>116</v>
      </c>
      <c r="C225" s="46">
        <v>50.8</v>
      </c>
      <c r="D225" s="47" t="s">
        <v>16</v>
      </c>
      <c r="E225" s="46">
        <v>1.5</v>
      </c>
      <c r="F225" s="47" t="s">
        <v>16</v>
      </c>
      <c r="G225" s="48">
        <v>6.1</v>
      </c>
      <c r="H225" s="38">
        <f xml:space="preserve"> 1</f>
        <v>1</v>
      </c>
      <c r="I225" s="203"/>
    </row>
    <row r="226" spans="1:9">
      <c r="A226" s="44">
        <v>224</v>
      </c>
      <c r="B226" s="45" t="s">
        <v>94</v>
      </c>
      <c r="C226" s="46">
        <v>50.8</v>
      </c>
      <c r="D226" s="47" t="s">
        <v>16</v>
      </c>
      <c r="E226" s="46">
        <v>1.5</v>
      </c>
      <c r="F226" s="47" t="s">
        <v>16</v>
      </c>
      <c r="G226" s="48">
        <v>6.1</v>
      </c>
      <c r="H226" s="38">
        <f xml:space="preserve"> 1</f>
        <v>1</v>
      </c>
      <c r="I226" s="203"/>
    </row>
    <row r="227" spans="1:9">
      <c r="A227" s="44">
        <v>225</v>
      </c>
      <c r="B227" s="45" t="s">
        <v>113</v>
      </c>
      <c r="C227" s="46">
        <v>50.8</v>
      </c>
      <c r="D227" s="47" t="s">
        <v>16</v>
      </c>
      <c r="E227" s="46">
        <v>1.5</v>
      </c>
      <c r="F227" s="47" t="s">
        <v>16</v>
      </c>
      <c r="G227" s="48">
        <v>6</v>
      </c>
      <c r="H227" s="38">
        <v>21</v>
      </c>
      <c r="I227" s="203"/>
    </row>
    <row r="228" spans="1:9">
      <c r="A228" s="44">
        <v>226</v>
      </c>
      <c r="B228" s="45" t="s">
        <v>113</v>
      </c>
      <c r="C228" s="46">
        <v>50.8</v>
      </c>
      <c r="D228" s="47" t="s">
        <v>16</v>
      </c>
      <c r="E228" s="46">
        <v>1.65</v>
      </c>
      <c r="F228" s="47" t="s">
        <v>16</v>
      </c>
      <c r="G228" s="48">
        <v>6</v>
      </c>
      <c r="H228" s="38" t="s">
        <v>175</v>
      </c>
      <c r="I228" s="203"/>
    </row>
    <row r="229" spans="1:9">
      <c r="A229" s="44">
        <v>227</v>
      </c>
      <c r="B229" s="45" t="s">
        <v>113</v>
      </c>
      <c r="C229" s="46">
        <v>50.8</v>
      </c>
      <c r="D229" s="47" t="s">
        <v>16</v>
      </c>
      <c r="E229" s="46">
        <v>1.65</v>
      </c>
      <c r="F229" s="47" t="s">
        <v>16</v>
      </c>
      <c r="G229" s="48">
        <v>6</v>
      </c>
      <c r="H229" s="38">
        <v>105</v>
      </c>
      <c r="I229" s="203"/>
    </row>
    <row r="230" spans="1:9">
      <c r="A230" s="44">
        <v>228</v>
      </c>
      <c r="B230" s="45" t="s">
        <v>116</v>
      </c>
      <c r="C230" s="46">
        <v>50.8</v>
      </c>
      <c r="D230" s="47" t="s">
        <v>16</v>
      </c>
      <c r="E230" s="46">
        <v>1.65</v>
      </c>
      <c r="F230" s="47" t="s">
        <v>16</v>
      </c>
      <c r="G230" s="48">
        <v>6</v>
      </c>
      <c r="H230" s="38">
        <v>73</v>
      </c>
      <c r="I230" s="203"/>
    </row>
    <row r="231" spans="1:9">
      <c r="A231" s="44">
        <v>229</v>
      </c>
      <c r="B231" s="45" t="s">
        <v>114</v>
      </c>
      <c r="C231" s="46">
        <v>50.8</v>
      </c>
      <c r="D231" s="47" t="s">
        <v>16</v>
      </c>
      <c r="E231" s="46">
        <v>1.65</v>
      </c>
      <c r="F231" s="47" t="s">
        <v>16</v>
      </c>
      <c r="G231" s="48">
        <v>6</v>
      </c>
      <c r="H231" s="38">
        <v>36</v>
      </c>
      <c r="I231" s="203"/>
    </row>
    <row r="232" spans="1:9">
      <c r="A232" s="44">
        <v>230</v>
      </c>
      <c r="B232" s="45" t="s">
        <v>93</v>
      </c>
      <c r="C232" s="46">
        <v>50.8</v>
      </c>
      <c r="D232" s="47" t="s">
        <v>16</v>
      </c>
      <c r="E232" s="46">
        <v>1.65</v>
      </c>
      <c r="F232" s="47" t="s">
        <v>16</v>
      </c>
      <c r="G232" s="48">
        <v>6</v>
      </c>
      <c r="H232" s="38">
        <v>56</v>
      </c>
      <c r="I232" s="203"/>
    </row>
    <row r="233" spans="1:9">
      <c r="A233" s="44">
        <v>231</v>
      </c>
      <c r="B233" s="45" t="s">
        <v>93</v>
      </c>
      <c r="C233" s="46">
        <v>50.8</v>
      </c>
      <c r="D233" s="47" t="s">
        <v>16</v>
      </c>
      <c r="E233" s="46">
        <v>1.65</v>
      </c>
      <c r="F233" s="47" t="s">
        <v>16</v>
      </c>
      <c r="G233" s="48">
        <v>6.09</v>
      </c>
      <c r="H233" s="38">
        <f xml:space="preserve"> 30</f>
        <v>30</v>
      </c>
      <c r="I233" s="203"/>
    </row>
    <row r="234" spans="1:9">
      <c r="A234" s="44">
        <v>232</v>
      </c>
      <c r="B234" s="45" t="s">
        <v>114</v>
      </c>
      <c r="C234" s="46">
        <v>50.8</v>
      </c>
      <c r="D234" s="47" t="s">
        <v>16</v>
      </c>
      <c r="E234" s="46">
        <v>1.65</v>
      </c>
      <c r="F234" s="47" t="s">
        <v>16</v>
      </c>
      <c r="G234" s="48">
        <v>6.1</v>
      </c>
      <c r="H234" s="38">
        <v>61</v>
      </c>
      <c r="I234" s="203"/>
    </row>
    <row r="235" spans="1:9">
      <c r="A235" s="44">
        <v>233</v>
      </c>
      <c r="B235" s="45" t="s">
        <v>93</v>
      </c>
      <c r="C235" s="46">
        <v>50.8</v>
      </c>
      <c r="D235" s="47" t="s">
        <v>16</v>
      </c>
      <c r="E235" s="46">
        <v>1.65</v>
      </c>
      <c r="F235" s="47" t="s">
        <v>16</v>
      </c>
      <c r="G235" s="48">
        <v>6.1</v>
      </c>
      <c r="H235" s="38">
        <v>15</v>
      </c>
      <c r="I235" s="203"/>
    </row>
    <row r="236" spans="1:9">
      <c r="A236" s="44">
        <v>234</v>
      </c>
      <c r="B236" s="45" t="s">
        <v>115</v>
      </c>
      <c r="C236" s="46">
        <v>50.8</v>
      </c>
      <c r="D236" s="47" t="s">
        <v>16</v>
      </c>
      <c r="E236" s="46">
        <v>2</v>
      </c>
      <c r="F236" s="47" t="s">
        <v>16</v>
      </c>
      <c r="G236" s="48">
        <v>5.8</v>
      </c>
      <c r="H236" s="38">
        <f xml:space="preserve"> 49</f>
        <v>49</v>
      </c>
      <c r="I236" s="203"/>
    </row>
    <row r="237" spans="1:9">
      <c r="A237" s="44">
        <v>235</v>
      </c>
      <c r="B237" s="45" t="s">
        <v>116</v>
      </c>
      <c r="C237" s="46">
        <v>50.8</v>
      </c>
      <c r="D237" s="47" t="s">
        <v>16</v>
      </c>
      <c r="E237" s="46">
        <v>2</v>
      </c>
      <c r="F237" s="47" t="s">
        <v>16</v>
      </c>
      <c r="G237" s="48">
        <v>6</v>
      </c>
      <c r="H237" s="38">
        <v>7</v>
      </c>
      <c r="I237" s="203"/>
    </row>
    <row r="238" spans="1:9">
      <c r="A238" s="44">
        <v>236</v>
      </c>
      <c r="B238" s="45" t="s">
        <v>93</v>
      </c>
      <c r="C238" s="46">
        <v>50.8</v>
      </c>
      <c r="D238" s="47" t="s">
        <v>16</v>
      </c>
      <c r="E238" s="46">
        <v>2</v>
      </c>
      <c r="F238" s="47" t="s">
        <v>16</v>
      </c>
      <c r="G238" s="48">
        <v>6</v>
      </c>
      <c r="H238" s="38">
        <v>6</v>
      </c>
      <c r="I238" s="203"/>
    </row>
    <row r="239" spans="1:9">
      <c r="A239" s="44">
        <v>237</v>
      </c>
      <c r="B239" s="45" t="s">
        <v>93</v>
      </c>
      <c r="C239" s="46">
        <v>50.8</v>
      </c>
      <c r="D239" s="47" t="s">
        <v>16</v>
      </c>
      <c r="E239" s="46">
        <v>2</v>
      </c>
      <c r="F239" s="47" t="s">
        <v>16</v>
      </c>
      <c r="G239" s="48" t="s">
        <v>176</v>
      </c>
      <c r="H239" s="38">
        <v>11</v>
      </c>
      <c r="I239" s="203"/>
    </row>
    <row r="240" spans="1:9">
      <c r="A240" s="44">
        <v>238</v>
      </c>
      <c r="B240" s="45" t="s">
        <v>117</v>
      </c>
      <c r="C240" s="46">
        <v>50.8</v>
      </c>
      <c r="D240" s="47" t="s">
        <v>16</v>
      </c>
      <c r="E240" s="46">
        <v>2</v>
      </c>
      <c r="F240" s="47" t="s">
        <v>16</v>
      </c>
      <c r="G240" s="48">
        <v>6</v>
      </c>
      <c r="H240" s="38">
        <v>1</v>
      </c>
      <c r="I240" s="203"/>
    </row>
    <row r="241" spans="1:9">
      <c r="A241" s="44">
        <v>239</v>
      </c>
      <c r="B241" s="45" t="s">
        <v>113</v>
      </c>
      <c r="C241" s="46">
        <v>50.8</v>
      </c>
      <c r="D241" s="47" t="s">
        <v>16</v>
      </c>
      <c r="E241" s="46">
        <v>2</v>
      </c>
      <c r="F241" s="47" t="s">
        <v>16</v>
      </c>
      <c r="G241" s="48">
        <v>6</v>
      </c>
      <c r="H241" s="38">
        <v>8</v>
      </c>
      <c r="I241" s="203"/>
    </row>
    <row r="242" spans="1:9">
      <c r="A242" s="44">
        <v>240</v>
      </c>
      <c r="B242" s="45" t="s">
        <v>113</v>
      </c>
      <c r="C242" s="46">
        <v>50.8</v>
      </c>
      <c r="D242" s="47" t="s">
        <v>16</v>
      </c>
      <c r="E242" s="46">
        <v>3</v>
      </c>
      <c r="F242" s="47" t="s">
        <v>16</v>
      </c>
      <c r="G242" s="48">
        <v>6</v>
      </c>
      <c r="H242" s="38">
        <v>10</v>
      </c>
      <c r="I242" s="203"/>
    </row>
    <row r="243" spans="1:9">
      <c r="A243" s="163">
        <v>241</v>
      </c>
      <c r="B243" s="164" t="s">
        <v>118</v>
      </c>
      <c r="C243" s="51">
        <v>57.1</v>
      </c>
      <c r="D243" s="50" t="s">
        <v>16</v>
      </c>
      <c r="E243" s="51">
        <v>1.5</v>
      </c>
      <c r="F243" s="50" t="s">
        <v>16</v>
      </c>
      <c r="G243" s="52">
        <v>6</v>
      </c>
      <c r="H243" s="37">
        <v>31</v>
      </c>
      <c r="I243" s="203"/>
    </row>
    <row r="244" spans="1:9">
      <c r="A244" s="44">
        <v>242</v>
      </c>
      <c r="B244" s="45" t="s">
        <v>117</v>
      </c>
      <c r="C244" s="46">
        <v>63.5</v>
      </c>
      <c r="D244" s="47" t="s">
        <v>16</v>
      </c>
      <c r="E244" s="46">
        <v>1.2</v>
      </c>
      <c r="F244" s="47" t="s">
        <v>16</v>
      </c>
      <c r="G244" s="48">
        <v>6</v>
      </c>
      <c r="H244" s="37" t="s">
        <v>156</v>
      </c>
      <c r="I244" s="203"/>
    </row>
    <row r="245" spans="1:9">
      <c r="A245" s="44">
        <v>243</v>
      </c>
      <c r="B245" s="45" t="s">
        <v>118</v>
      </c>
      <c r="C245" s="46">
        <v>63.5</v>
      </c>
      <c r="D245" s="47" t="s">
        <v>16</v>
      </c>
      <c r="E245" s="46">
        <v>1.2</v>
      </c>
      <c r="F245" s="47" t="s">
        <v>16</v>
      </c>
      <c r="G245" s="48">
        <v>6</v>
      </c>
      <c r="H245" s="37">
        <v>15</v>
      </c>
      <c r="I245" s="203"/>
    </row>
    <row r="246" spans="1:9">
      <c r="A246" s="44">
        <v>244</v>
      </c>
      <c r="B246" s="45" t="s">
        <v>37</v>
      </c>
      <c r="C246" s="46">
        <v>63.5</v>
      </c>
      <c r="D246" s="47" t="s">
        <v>16</v>
      </c>
      <c r="E246" s="46">
        <v>1.2</v>
      </c>
      <c r="F246" s="47" t="s">
        <v>16</v>
      </c>
      <c r="G246" s="48">
        <v>6.1</v>
      </c>
      <c r="H246" s="37" t="s">
        <v>157</v>
      </c>
      <c r="I246" s="203" t="s">
        <v>186</v>
      </c>
    </row>
    <row r="247" spans="1:9">
      <c r="A247" s="44">
        <v>245</v>
      </c>
      <c r="B247" s="45" t="s">
        <v>117</v>
      </c>
      <c r="C247" s="46">
        <v>63.5</v>
      </c>
      <c r="D247" s="47" t="s">
        <v>16</v>
      </c>
      <c r="E247" s="46">
        <v>1.24</v>
      </c>
      <c r="F247" s="47" t="s">
        <v>16</v>
      </c>
      <c r="G247" s="48">
        <v>6</v>
      </c>
      <c r="H247" s="37" t="s">
        <v>158</v>
      </c>
      <c r="I247" s="203"/>
    </row>
    <row r="248" spans="1:9">
      <c r="A248" s="44">
        <v>246</v>
      </c>
      <c r="B248" s="45" t="s">
        <v>118</v>
      </c>
      <c r="C248" s="46">
        <v>63.5</v>
      </c>
      <c r="D248" s="47" t="s">
        <v>16</v>
      </c>
      <c r="E248" s="46">
        <v>1.25</v>
      </c>
      <c r="F248" s="47" t="s">
        <v>16</v>
      </c>
      <c r="G248" s="48">
        <v>6.1</v>
      </c>
      <c r="H248" s="37">
        <f xml:space="preserve"> 139</f>
        <v>139</v>
      </c>
      <c r="I248" s="203"/>
    </row>
    <row r="249" spans="1:9">
      <c r="A249" s="44">
        <v>247</v>
      </c>
      <c r="B249" s="45" t="s">
        <v>36</v>
      </c>
      <c r="C249" s="46">
        <v>63.5</v>
      </c>
      <c r="D249" s="47" t="s">
        <v>16</v>
      </c>
      <c r="E249" s="46">
        <v>1.5</v>
      </c>
      <c r="F249" s="47" t="s">
        <v>16</v>
      </c>
      <c r="G249" s="48">
        <v>6</v>
      </c>
      <c r="H249" s="37" t="s">
        <v>177</v>
      </c>
      <c r="I249" s="203"/>
    </row>
    <row r="250" spans="1:9">
      <c r="A250" s="44">
        <v>248</v>
      </c>
      <c r="B250" s="45" t="s">
        <v>37</v>
      </c>
      <c r="C250" s="46">
        <v>63.5</v>
      </c>
      <c r="D250" s="47" t="s">
        <v>16</v>
      </c>
      <c r="E250" s="46">
        <v>1.5</v>
      </c>
      <c r="F250" s="47" t="s">
        <v>16</v>
      </c>
      <c r="G250" s="48">
        <v>5.8</v>
      </c>
      <c r="H250" s="37" t="s">
        <v>178</v>
      </c>
      <c r="I250" s="203" t="s">
        <v>193</v>
      </c>
    </row>
    <row r="251" spans="1:9">
      <c r="A251" s="44">
        <v>249</v>
      </c>
      <c r="B251" s="45" t="s">
        <v>36</v>
      </c>
      <c r="C251" s="46">
        <v>63.5</v>
      </c>
      <c r="D251" s="47" t="s">
        <v>16</v>
      </c>
      <c r="E251" s="46">
        <v>1.5</v>
      </c>
      <c r="F251" s="47" t="s">
        <v>16</v>
      </c>
      <c r="G251" s="48">
        <v>6</v>
      </c>
      <c r="H251" s="37">
        <v>68</v>
      </c>
      <c r="I251" s="203"/>
    </row>
    <row r="252" spans="1:9">
      <c r="A252" s="44">
        <v>250</v>
      </c>
      <c r="B252" s="45" t="s">
        <v>117</v>
      </c>
      <c r="C252" s="46">
        <v>63.5</v>
      </c>
      <c r="D252" s="47" t="s">
        <v>16</v>
      </c>
      <c r="E252" s="46">
        <v>1.5</v>
      </c>
      <c r="F252" s="47" t="s">
        <v>16</v>
      </c>
      <c r="G252" s="48">
        <v>6</v>
      </c>
      <c r="H252" s="37" t="s">
        <v>159</v>
      </c>
      <c r="I252" s="203"/>
    </row>
    <row r="253" spans="1:9">
      <c r="A253" s="44">
        <v>251</v>
      </c>
      <c r="B253" s="45" t="s">
        <v>118</v>
      </c>
      <c r="C253" s="46">
        <v>63.5</v>
      </c>
      <c r="D253" s="47" t="s">
        <v>16</v>
      </c>
      <c r="E253" s="46">
        <v>1.5</v>
      </c>
      <c r="F253" s="47" t="s">
        <v>16</v>
      </c>
      <c r="G253" s="48">
        <v>6</v>
      </c>
      <c r="H253" s="37">
        <v>3</v>
      </c>
      <c r="I253" s="203"/>
    </row>
    <row r="254" spans="1:9">
      <c r="A254" s="44">
        <v>252</v>
      </c>
      <c r="B254" s="45" t="s">
        <v>37</v>
      </c>
      <c r="C254" s="46">
        <v>63.5</v>
      </c>
      <c r="D254" s="47" t="s">
        <v>16</v>
      </c>
      <c r="E254" s="46">
        <v>1.5</v>
      </c>
      <c r="F254" s="47" t="s">
        <v>16</v>
      </c>
      <c r="G254" s="48">
        <v>6</v>
      </c>
      <c r="H254" s="37" t="s">
        <v>160</v>
      </c>
      <c r="I254" s="203" t="s">
        <v>180</v>
      </c>
    </row>
    <row r="255" spans="1:9">
      <c r="A255" s="44">
        <v>253</v>
      </c>
      <c r="B255" s="45" t="s">
        <v>117</v>
      </c>
      <c r="C255" s="46">
        <v>63.5</v>
      </c>
      <c r="D255" s="47" t="s">
        <v>16</v>
      </c>
      <c r="E255" s="46">
        <v>1.5</v>
      </c>
      <c r="F255" s="47" t="s">
        <v>16</v>
      </c>
      <c r="G255" s="48">
        <v>6.1</v>
      </c>
      <c r="H255" s="37">
        <f xml:space="preserve"> 52</f>
        <v>52</v>
      </c>
      <c r="I255" s="203"/>
    </row>
    <row r="256" spans="1:9">
      <c r="A256" s="44">
        <v>254</v>
      </c>
      <c r="B256" s="45" t="s">
        <v>118</v>
      </c>
      <c r="C256" s="46">
        <v>63.5</v>
      </c>
      <c r="D256" s="47" t="s">
        <v>16</v>
      </c>
      <c r="E256" s="46">
        <v>1.5</v>
      </c>
      <c r="F256" s="47" t="s">
        <v>16</v>
      </c>
      <c r="G256" s="48">
        <v>6.1</v>
      </c>
      <c r="H256" s="37">
        <f xml:space="preserve"> 34</f>
        <v>34</v>
      </c>
      <c r="I256" s="203"/>
    </row>
    <row r="257" spans="1:9">
      <c r="A257" s="44">
        <v>255</v>
      </c>
      <c r="B257" s="45" t="s">
        <v>117</v>
      </c>
      <c r="C257" s="46">
        <v>63.5</v>
      </c>
      <c r="D257" s="47" t="s">
        <v>16</v>
      </c>
      <c r="E257" s="46">
        <v>1.65</v>
      </c>
      <c r="F257" s="47" t="s">
        <v>16</v>
      </c>
      <c r="G257" s="48">
        <v>5.6</v>
      </c>
      <c r="H257" s="37">
        <f xml:space="preserve"> 2</f>
        <v>2</v>
      </c>
      <c r="I257" s="203"/>
    </row>
    <row r="258" spans="1:9">
      <c r="A258" s="44">
        <v>256</v>
      </c>
      <c r="B258" s="45" t="s">
        <v>117</v>
      </c>
      <c r="C258" s="46">
        <v>63.5</v>
      </c>
      <c r="D258" s="47" t="s">
        <v>16</v>
      </c>
      <c r="E258" s="46">
        <v>1.65</v>
      </c>
      <c r="F258" s="47" t="s">
        <v>16</v>
      </c>
      <c r="G258" s="48">
        <v>6</v>
      </c>
      <c r="H258" s="37" t="s">
        <v>161</v>
      </c>
      <c r="I258" s="203"/>
    </row>
    <row r="259" spans="1:9">
      <c r="A259" s="44">
        <v>257</v>
      </c>
      <c r="B259" s="45" t="s">
        <v>118</v>
      </c>
      <c r="C259" s="46">
        <v>63.5</v>
      </c>
      <c r="D259" s="47" t="s">
        <v>16</v>
      </c>
      <c r="E259" s="46">
        <v>1.65</v>
      </c>
      <c r="F259" s="47" t="s">
        <v>16</v>
      </c>
      <c r="G259" s="48">
        <v>6</v>
      </c>
      <c r="H259" s="37">
        <v>30</v>
      </c>
      <c r="I259" s="203"/>
    </row>
    <row r="260" spans="1:9">
      <c r="A260" s="44">
        <v>258</v>
      </c>
      <c r="B260" s="45" t="s">
        <v>117</v>
      </c>
      <c r="C260" s="46">
        <v>63.5</v>
      </c>
      <c r="D260" s="47" t="s">
        <v>16</v>
      </c>
      <c r="E260" s="46">
        <v>1.65</v>
      </c>
      <c r="F260" s="47" t="s">
        <v>16</v>
      </c>
      <c r="G260" s="48">
        <v>6.1</v>
      </c>
      <c r="H260" s="37">
        <f xml:space="preserve"> 31+8+73+7</f>
        <v>119</v>
      </c>
      <c r="I260" s="203"/>
    </row>
    <row r="261" spans="1:9">
      <c r="A261" s="44">
        <v>259</v>
      </c>
      <c r="B261" s="45" t="s">
        <v>37</v>
      </c>
      <c r="C261" s="46">
        <v>63.5</v>
      </c>
      <c r="D261" s="47" t="s">
        <v>16</v>
      </c>
      <c r="E261" s="46">
        <v>1.65</v>
      </c>
      <c r="F261" s="47" t="s">
        <v>16</v>
      </c>
      <c r="G261" s="48">
        <v>6.1</v>
      </c>
      <c r="H261" s="37" t="s">
        <v>162</v>
      </c>
      <c r="I261" s="203" t="s">
        <v>180</v>
      </c>
    </row>
    <row r="262" spans="1:9">
      <c r="A262" s="44">
        <v>260</v>
      </c>
      <c r="B262" s="45" t="s">
        <v>36</v>
      </c>
      <c r="C262" s="46">
        <v>63.5</v>
      </c>
      <c r="D262" s="47" t="s">
        <v>16</v>
      </c>
      <c r="E262" s="46">
        <v>2</v>
      </c>
      <c r="F262" s="47" t="s">
        <v>16</v>
      </c>
      <c r="G262" s="48">
        <v>6</v>
      </c>
      <c r="H262" s="37">
        <v>8</v>
      </c>
      <c r="I262" s="203"/>
    </row>
    <row r="263" spans="1:9">
      <c r="A263" s="44">
        <v>261</v>
      </c>
      <c r="B263" s="45" t="s">
        <v>117</v>
      </c>
      <c r="C263" s="46">
        <v>63.5</v>
      </c>
      <c r="D263" s="47" t="s">
        <v>16</v>
      </c>
      <c r="E263" s="46">
        <v>2</v>
      </c>
      <c r="F263" s="47" t="s">
        <v>16</v>
      </c>
      <c r="G263" s="48">
        <v>6</v>
      </c>
      <c r="H263" s="16" t="s">
        <v>163</v>
      </c>
      <c r="I263" s="203"/>
    </row>
    <row r="264" spans="1:9">
      <c r="A264" s="44">
        <v>262</v>
      </c>
      <c r="B264" s="45" t="s">
        <v>118</v>
      </c>
      <c r="C264" s="46">
        <v>63.5</v>
      </c>
      <c r="D264" s="47" t="s">
        <v>16</v>
      </c>
      <c r="E264" s="46">
        <v>2</v>
      </c>
      <c r="F264" s="47" t="s">
        <v>16</v>
      </c>
      <c r="G264" s="48">
        <v>6</v>
      </c>
      <c r="H264" s="16">
        <v>5</v>
      </c>
      <c r="I264" s="203"/>
    </row>
    <row r="265" spans="1:9">
      <c r="A265" s="44">
        <v>263</v>
      </c>
      <c r="B265" s="45" t="s">
        <v>115</v>
      </c>
      <c r="C265" s="46">
        <v>63.5</v>
      </c>
      <c r="D265" s="47" t="s">
        <v>16</v>
      </c>
      <c r="E265" s="46">
        <v>2</v>
      </c>
      <c r="F265" s="47" t="s">
        <v>16</v>
      </c>
      <c r="G265" s="48">
        <v>6.1</v>
      </c>
      <c r="H265" s="16">
        <f xml:space="preserve"> 40</f>
        <v>40</v>
      </c>
      <c r="I265" s="203"/>
    </row>
    <row r="266" spans="1:9">
      <c r="A266" s="44">
        <v>264</v>
      </c>
      <c r="B266" s="45" t="s">
        <v>36</v>
      </c>
      <c r="C266" s="46">
        <v>63.5</v>
      </c>
      <c r="D266" s="47" t="s">
        <v>16</v>
      </c>
      <c r="E266" s="46">
        <v>3</v>
      </c>
      <c r="F266" s="47" t="s">
        <v>16</v>
      </c>
      <c r="G266" s="48">
        <v>6</v>
      </c>
      <c r="H266" s="16">
        <v>6</v>
      </c>
      <c r="I266" s="203"/>
    </row>
    <row r="267" spans="1:9">
      <c r="A267" s="44">
        <v>265</v>
      </c>
      <c r="B267" s="45" t="s">
        <v>95</v>
      </c>
      <c r="C267" s="46">
        <v>63.5</v>
      </c>
      <c r="D267" s="47" t="s">
        <v>16</v>
      </c>
      <c r="E267" s="46">
        <v>3</v>
      </c>
      <c r="F267" s="47" t="s">
        <v>16</v>
      </c>
      <c r="G267" s="48">
        <v>6.1</v>
      </c>
      <c r="H267" s="16">
        <f xml:space="preserve"> 23</f>
        <v>23</v>
      </c>
      <c r="I267" s="203"/>
    </row>
    <row r="268" spans="1:9">
      <c r="A268" s="163">
        <v>266</v>
      </c>
      <c r="B268" s="164" t="s">
        <v>36</v>
      </c>
      <c r="C268" s="51">
        <v>76.2</v>
      </c>
      <c r="D268" s="50" t="s">
        <v>16</v>
      </c>
      <c r="E268" s="51">
        <v>1.2</v>
      </c>
      <c r="F268" s="50" t="s">
        <v>16</v>
      </c>
      <c r="G268" s="52">
        <v>6</v>
      </c>
      <c r="H268" s="16">
        <v>120</v>
      </c>
      <c r="I268" s="203"/>
    </row>
    <row r="269" spans="1:9">
      <c r="A269" s="163">
        <v>267</v>
      </c>
      <c r="B269" s="164" t="s">
        <v>36</v>
      </c>
      <c r="C269" s="51">
        <v>76.2</v>
      </c>
      <c r="D269" s="50" t="s">
        <v>16</v>
      </c>
      <c r="E269" s="51">
        <v>1.24</v>
      </c>
      <c r="F269" s="50" t="s">
        <v>16</v>
      </c>
      <c r="G269" s="52">
        <v>6</v>
      </c>
      <c r="H269" s="16">
        <v>11</v>
      </c>
      <c r="I269" s="203"/>
    </row>
    <row r="270" spans="1:9">
      <c r="A270" s="163">
        <v>268</v>
      </c>
      <c r="B270" s="164" t="s">
        <v>36</v>
      </c>
      <c r="C270" s="51">
        <v>76.2</v>
      </c>
      <c r="D270" s="50" t="s">
        <v>16</v>
      </c>
      <c r="E270" s="51">
        <v>1.5</v>
      </c>
      <c r="F270" s="50" t="s">
        <v>16</v>
      </c>
      <c r="G270" s="52">
        <v>6</v>
      </c>
      <c r="H270" s="16">
        <v>2</v>
      </c>
      <c r="I270" s="203"/>
    </row>
    <row r="271" spans="1:9">
      <c r="A271" s="163">
        <v>269</v>
      </c>
      <c r="B271" s="164" t="s">
        <v>94</v>
      </c>
      <c r="C271" s="51">
        <v>76.2</v>
      </c>
      <c r="D271" s="50" t="s">
        <v>16</v>
      </c>
      <c r="E271" s="51">
        <v>1.6</v>
      </c>
      <c r="F271" s="50" t="s">
        <v>16</v>
      </c>
      <c r="G271" s="52">
        <v>6.1</v>
      </c>
      <c r="H271" s="16">
        <f xml:space="preserve"> 20+20</f>
        <v>40</v>
      </c>
      <c r="I271" s="203"/>
    </row>
    <row r="272" spans="1:9">
      <c r="A272" s="163">
        <v>270</v>
      </c>
      <c r="B272" s="164" t="s">
        <v>94</v>
      </c>
      <c r="C272" s="51">
        <v>76.2</v>
      </c>
      <c r="D272" s="50" t="s">
        <v>16</v>
      </c>
      <c r="E272" s="51">
        <v>1.65</v>
      </c>
      <c r="F272" s="50" t="s">
        <v>16</v>
      </c>
      <c r="G272" s="52">
        <v>6.1</v>
      </c>
      <c r="H272" s="16">
        <f xml:space="preserve"> 3+15</f>
        <v>18</v>
      </c>
      <c r="I272" s="203"/>
    </row>
    <row r="273" spans="1:9" ht="17.25" thickBot="1">
      <c r="A273" s="165">
        <v>271</v>
      </c>
      <c r="B273" s="166" t="s">
        <v>94</v>
      </c>
      <c r="C273" s="71">
        <v>76.2</v>
      </c>
      <c r="D273" s="72" t="s">
        <v>16</v>
      </c>
      <c r="E273" s="71">
        <v>2</v>
      </c>
      <c r="F273" s="72" t="s">
        <v>16</v>
      </c>
      <c r="G273" s="73">
        <v>6</v>
      </c>
      <c r="H273" s="16" t="s">
        <v>164</v>
      </c>
      <c r="I273" s="204"/>
    </row>
    <row r="275" spans="1:9">
      <c r="A275" s="7" t="s">
        <v>256</v>
      </c>
    </row>
  </sheetData>
  <sheetProtection sheet="1" objects="1" scenarios="1" selectLockedCells="1" autoFilter="0" selectUnlockedCells="1"/>
  <autoFilter ref="A2:G273"/>
  <customSheetViews>
    <customSheetView guid="{27D0EE1D-D708-42A1-BF58-0CD63FE82C11}" showPageBreaks="1" showAutoFilter="1" hiddenColumns="1">
      <selection activeCell="G1" sqref="G1:G1048576"/>
      <pageMargins left="0.70866141732283472" right="0.70866141732283472" top="0.74803149606299213" bottom="0.74803149606299213" header="0.31496062992125984" footer="0.31496062992125984"/>
      <pageSetup paperSize="9" orientation="portrait" r:id="rId1"/>
      <headerFooter>
        <oddFooter>第 &amp;P 頁</oddFooter>
      </headerFooter>
      <autoFilter ref="A2:G273"/>
    </customSheetView>
  </customSheetView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2"/>
  <headerFooter>
    <oddFooter>第 &amp;P 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30"/>
  <sheetViews>
    <sheetView tabSelected="1" topLeftCell="A13" workbookViewId="0">
      <selection activeCell="E5" sqref="E5"/>
    </sheetView>
  </sheetViews>
  <sheetFormatPr defaultRowHeight="16.5"/>
  <cols>
    <col min="1" max="1" width="9" style="49"/>
    <col min="2" max="2" width="0" style="49" hidden="1" customWidth="1"/>
    <col min="3" max="3" width="11.625" style="54" customWidth="1"/>
    <col min="4" max="4" width="0" style="49" hidden="1" customWidth="1"/>
    <col min="5" max="5" width="11.625" style="54" customWidth="1"/>
    <col min="6" max="6" width="0" style="49" hidden="1" customWidth="1"/>
    <col min="7" max="7" width="9" style="54"/>
    <col min="8" max="8" width="10" style="54" customWidth="1"/>
    <col min="9" max="9" width="9" style="3"/>
    <col min="10" max="16384" width="9" style="49"/>
  </cols>
  <sheetData>
    <row r="1" spans="1:9" ht="17.25" thickBot="1">
      <c r="A1" s="53" t="s">
        <v>248</v>
      </c>
    </row>
    <row r="2" spans="1:9">
      <c r="A2" s="55" t="s">
        <v>242</v>
      </c>
      <c r="B2" s="56" t="s">
        <v>5</v>
      </c>
      <c r="C2" s="57" t="s">
        <v>10</v>
      </c>
      <c r="D2" s="56"/>
      <c r="E2" s="57" t="s">
        <v>11</v>
      </c>
      <c r="F2" s="56"/>
      <c r="G2" s="58" t="s">
        <v>8</v>
      </c>
      <c r="H2" s="178" t="s">
        <v>259</v>
      </c>
    </row>
    <row r="3" spans="1:9">
      <c r="A3" s="167">
        <v>1</v>
      </c>
      <c r="B3" s="59" t="s">
        <v>90</v>
      </c>
      <c r="C3" s="65">
        <v>17.3</v>
      </c>
      <c r="D3" s="66" t="s">
        <v>16</v>
      </c>
      <c r="E3" s="65">
        <v>1.2</v>
      </c>
      <c r="F3" s="66" t="s">
        <v>16</v>
      </c>
      <c r="G3" s="67">
        <v>6</v>
      </c>
      <c r="H3" s="169" t="s">
        <v>243</v>
      </c>
      <c r="I3" s="3" t="s">
        <v>201</v>
      </c>
    </row>
    <row r="4" spans="1:9">
      <c r="A4" s="167">
        <v>2</v>
      </c>
      <c r="B4" s="60" t="s">
        <v>35</v>
      </c>
      <c r="C4" s="65">
        <v>17.3</v>
      </c>
      <c r="D4" s="66" t="s">
        <v>16</v>
      </c>
      <c r="E4" s="65">
        <v>1.25</v>
      </c>
      <c r="F4" s="66" t="s">
        <v>16</v>
      </c>
      <c r="G4" s="67">
        <v>6</v>
      </c>
      <c r="H4" s="169"/>
      <c r="I4" s="3">
        <v>52</v>
      </c>
    </row>
    <row r="5" spans="1:9">
      <c r="A5" s="167">
        <v>3</v>
      </c>
      <c r="B5" s="60" t="s">
        <v>86</v>
      </c>
      <c r="C5" s="65">
        <v>17.3</v>
      </c>
      <c r="D5" s="66" t="s">
        <v>16</v>
      </c>
      <c r="E5" s="65">
        <v>1.65</v>
      </c>
      <c r="F5" s="66" t="s">
        <v>16</v>
      </c>
      <c r="G5" s="67">
        <v>6</v>
      </c>
      <c r="H5" s="169"/>
      <c r="I5" s="3">
        <v>10</v>
      </c>
    </row>
    <row r="6" spans="1:9">
      <c r="A6" s="167">
        <v>4</v>
      </c>
      <c r="B6" s="60" t="s">
        <v>95</v>
      </c>
      <c r="C6" s="65">
        <v>17.3</v>
      </c>
      <c r="D6" s="66" t="s">
        <v>16</v>
      </c>
      <c r="E6" s="65">
        <v>1.8</v>
      </c>
      <c r="F6" s="66" t="s">
        <v>16</v>
      </c>
      <c r="G6" s="67">
        <v>6</v>
      </c>
      <c r="H6" s="169"/>
      <c r="I6" s="3">
        <v>2</v>
      </c>
    </row>
    <row r="7" spans="1:9">
      <c r="A7" s="167">
        <v>5</v>
      </c>
      <c r="B7" s="60" t="s">
        <v>1</v>
      </c>
      <c r="C7" s="65">
        <v>17.3</v>
      </c>
      <c r="D7" s="66" t="s">
        <v>16</v>
      </c>
      <c r="E7" s="65">
        <v>2.5</v>
      </c>
      <c r="F7" s="66" t="s">
        <v>16</v>
      </c>
      <c r="G7" s="67">
        <v>6.1</v>
      </c>
      <c r="H7" s="169"/>
      <c r="I7" s="3">
        <f xml:space="preserve"> 2</f>
        <v>2</v>
      </c>
    </row>
    <row r="8" spans="1:9">
      <c r="A8" s="168">
        <v>6</v>
      </c>
      <c r="B8" s="60" t="s">
        <v>109</v>
      </c>
      <c r="C8" s="68">
        <v>20.399999999999999</v>
      </c>
      <c r="D8" s="69" t="s">
        <v>16</v>
      </c>
      <c r="E8" s="68">
        <v>2</v>
      </c>
      <c r="F8" s="69" t="s">
        <v>16</v>
      </c>
      <c r="G8" s="70">
        <v>6</v>
      </c>
      <c r="H8" s="169" t="s">
        <v>245</v>
      </c>
      <c r="I8" s="3" t="s">
        <v>202</v>
      </c>
    </row>
    <row r="9" spans="1:9">
      <c r="A9" s="168">
        <v>7</v>
      </c>
      <c r="B9" s="60" t="s">
        <v>25</v>
      </c>
      <c r="C9" s="68">
        <v>20.399999999999999</v>
      </c>
      <c r="D9" s="69" t="s">
        <v>16</v>
      </c>
      <c r="E9" s="68">
        <v>2.5</v>
      </c>
      <c r="F9" s="69" t="s">
        <v>16</v>
      </c>
      <c r="G9" s="70">
        <v>6</v>
      </c>
      <c r="H9" s="169"/>
      <c r="I9" s="3">
        <v>9</v>
      </c>
    </row>
    <row r="10" spans="1:9">
      <c r="A10" s="167">
        <v>8</v>
      </c>
      <c r="B10" s="60" t="s">
        <v>90</v>
      </c>
      <c r="C10" s="65">
        <v>21.7</v>
      </c>
      <c r="D10" s="66" t="s">
        <v>16</v>
      </c>
      <c r="E10" s="65">
        <v>1.2</v>
      </c>
      <c r="F10" s="66" t="s">
        <v>16</v>
      </c>
      <c r="G10" s="67">
        <v>6</v>
      </c>
      <c r="H10" s="169" t="s">
        <v>244</v>
      </c>
      <c r="I10" s="3" t="s">
        <v>203</v>
      </c>
    </row>
    <row r="11" spans="1:9">
      <c r="A11" s="167">
        <v>9</v>
      </c>
      <c r="B11" s="60" t="s">
        <v>95</v>
      </c>
      <c r="C11" s="65">
        <v>21.7</v>
      </c>
      <c r="D11" s="66" t="s">
        <v>16</v>
      </c>
      <c r="E11" s="65">
        <v>1.5</v>
      </c>
      <c r="F11" s="66" t="s">
        <v>16</v>
      </c>
      <c r="G11" s="67">
        <v>6</v>
      </c>
      <c r="H11" s="169"/>
      <c r="I11" s="3">
        <v>17</v>
      </c>
    </row>
    <row r="12" spans="1:9">
      <c r="A12" s="167">
        <v>10</v>
      </c>
      <c r="B12" s="60" t="s">
        <v>95</v>
      </c>
      <c r="C12" s="65">
        <v>21.7</v>
      </c>
      <c r="D12" s="66" t="s">
        <v>16</v>
      </c>
      <c r="E12" s="65">
        <v>3</v>
      </c>
      <c r="F12" s="66" t="s">
        <v>16</v>
      </c>
      <c r="G12" s="67">
        <v>6</v>
      </c>
      <c r="H12" s="169"/>
      <c r="I12" s="3">
        <v>15</v>
      </c>
    </row>
    <row r="13" spans="1:9">
      <c r="A13" s="168">
        <v>11</v>
      </c>
      <c r="B13" s="60" t="s">
        <v>40</v>
      </c>
      <c r="C13" s="68">
        <v>27.2</v>
      </c>
      <c r="D13" s="69" t="s">
        <v>16</v>
      </c>
      <c r="E13" s="68">
        <v>1.24</v>
      </c>
      <c r="F13" s="69" t="s">
        <v>16</v>
      </c>
      <c r="G13" s="70">
        <v>6</v>
      </c>
      <c r="H13" s="169" t="s">
        <v>200</v>
      </c>
      <c r="I13" s="3" t="s">
        <v>204</v>
      </c>
    </row>
    <row r="14" spans="1:9">
      <c r="A14" s="168">
        <v>12</v>
      </c>
      <c r="B14" s="60" t="s">
        <v>86</v>
      </c>
      <c r="C14" s="68">
        <v>27.2</v>
      </c>
      <c r="D14" s="69" t="s">
        <v>16</v>
      </c>
      <c r="E14" s="68">
        <v>1.24</v>
      </c>
      <c r="F14" s="69" t="s">
        <v>16</v>
      </c>
      <c r="G14" s="70">
        <v>6</v>
      </c>
      <c r="H14" s="169"/>
      <c r="I14" s="3">
        <v>54</v>
      </c>
    </row>
    <row r="15" spans="1:9">
      <c r="A15" s="168">
        <v>13</v>
      </c>
      <c r="B15" s="60" t="s">
        <v>95</v>
      </c>
      <c r="C15" s="68">
        <v>27.2</v>
      </c>
      <c r="D15" s="69" t="s">
        <v>16</v>
      </c>
      <c r="E15" s="68">
        <v>1.5</v>
      </c>
      <c r="F15" s="69" t="s">
        <v>16</v>
      </c>
      <c r="G15" s="70">
        <v>6</v>
      </c>
      <c r="H15" s="169"/>
      <c r="I15" s="3">
        <v>6</v>
      </c>
    </row>
    <row r="16" spans="1:9">
      <c r="A16" s="168">
        <v>14</v>
      </c>
      <c r="B16" s="60" t="s">
        <v>84</v>
      </c>
      <c r="C16" s="68">
        <v>27.2</v>
      </c>
      <c r="D16" s="69" t="s">
        <v>16</v>
      </c>
      <c r="E16" s="68">
        <v>1.5</v>
      </c>
      <c r="F16" s="69" t="s">
        <v>16</v>
      </c>
      <c r="G16" s="70">
        <v>6</v>
      </c>
      <c r="H16" s="169"/>
      <c r="I16" s="3">
        <v>85</v>
      </c>
    </row>
    <row r="17" spans="1:9">
      <c r="A17" s="168">
        <v>15</v>
      </c>
      <c r="B17" s="60" t="s">
        <v>40</v>
      </c>
      <c r="C17" s="68">
        <v>27.2</v>
      </c>
      <c r="D17" s="69" t="s">
        <v>16</v>
      </c>
      <c r="E17" s="68">
        <v>1.5</v>
      </c>
      <c r="F17" s="69" t="s">
        <v>16</v>
      </c>
      <c r="G17" s="70">
        <v>6</v>
      </c>
      <c r="H17" s="169"/>
      <c r="I17" s="3" t="s">
        <v>205</v>
      </c>
    </row>
    <row r="18" spans="1:9">
      <c r="A18" s="168">
        <v>16</v>
      </c>
      <c r="B18" s="60" t="s">
        <v>86</v>
      </c>
      <c r="C18" s="68">
        <v>27.2</v>
      </c>
      <c r="D18" s="69" t="s">
        <v>16</v>
      </c>
      <c r="E18" s="68">
        <v>1.5</v>
      </c>
      <c r="F18" s="69" t="s">
        <v>16</v>
      </c>
      <c r="G18" s="70">
        <v>6</v>
      </c>
      <c r="H18" s="169"/>
      <c r="I18" s="3">
        <v>26</v>
      </c>
    </row>
    <row r="19" spans="1:9">
      <c r="A19" s="163">
        <v>17</v>
      </c>
      <c r="B19" s="61" t="s">
        <v>95</v>
      </c>
      <c r="C19" s="51">
        <v>27.2</v>
      </c>
      <c r="D19" s="50" t="s">
        <v>16</v>
      </c>
      <c r="E19" s="51">
        <v>2</v>
      </c>
      <c r="F19" s="50" t="s">
        <v>16</v>
      </c>
      <c r="G19" s="52">
        <v>6</v>
      </c>
      <c r="H19" s="169"/>
      <c r="I19" s="3" t="s">
        <v>206</v>
      </c>
    </row>
    <row r="20" spans="1:9">
      <c r="A20" s="163">
        <v>18</v>
      </c>
      <c r="B20" s="61" t="s">
        <v>95</v>
      </c>
      <c r="C20" s="51">
        <v>27.2</v>
      </c>
      <c r="D20" s="50" t="s">
        <v>16</v>
      </c>
      <c r="E20" s="51">
        <v>2.5</v>
      </c>
      <c r="F20" s="50" t="s">
        <v>16</v>
      </c>
      <c r="G20" s="52">
        <v>6</v>
      </c>
      <c r="H20" s="169"/>
      <c r="I20" s="3">
        <v>10</v>
      </c>
    </row>
    <row r="21" spans="1:9">
      <c r="A21" s="163">
        <v>19</v>
      </c>
      <c r="B21" s="61" t="s">
        <v>95</v>
      </c>
      <c r="C21" s="51">
        <v>27.2</v>
      </c>
      <c r="D21" s="50" t="s">
        <v>16</v>
      </c>
      <c r="E21" s="51">
        <v>3</v>
      </c>
      <c r="F21" s="50" t="s">
        <v>16</v>
      </c>
      <c r="G21" s="52">
        <v>6</v>
      </c>
      <c r="H21" s="169"/>
      <c r="I21" s="3">
        <v>231</v>
      </c>
    </row>
    <row r="22" spans="1:9">
      <c r="A22" s="44">
        <v>20</v>
      </c>
      <c r="B22" s="61" t="s">
        <v>15</v>
      </c>
      <c r="C22" s="46">
        <v>33.4</v>
      </c>
      <c r="D22" s="47" t="s">
        <v>16</v>
      </c>
      <c r="E22" s="46">
        <v>1.25</v>
      </c>
      <c r="F22" s="47" t="s">
        <v>16</v>
      </c>
      <c r="G22" s="48">
        <v>6</v>
      </c>
      <c r="H22" s="169"/>
      <c r="I22" s="3">
        <v>7</v>
      </c>
    </row>
    <row r="23" spans="1:9">
      <c r="A23" s="163">
        <v>21</v>
      </c>
      <c r="B23" s="61" t="s">
        <v>115</v>
      </c>
      <c r="C23" s="51">
        <v>34</v>
      </c>
      <c r="D23" s="50" t="s">
        <v>16</v>
      </c>
      <c r="E23" s="51">
        <v>1.2</v>
      </c>
      <c r="F23" s="50" t="s">
        <v>16</v>
      </c>
      <c r="G23" s="52">
        <v>6</v>
      </c>
      <c r="H23" s="169"/>
      <c r="I23" s="3">
        <v>72</v>
      </c>
    </row>
    <row r="24" spans="1:9">
      <c r="A24" s="163">
        <v>22</v>
      </c>
      <c r="B24" s="61" t="s">
        <v>95</v>
      </c>
      <c r="C24" s="51">
        <v>34</v>
      </c>
      <c r="D24" s="50" t="s">
        <v>16</v>
      </c>
      <c r="E24" s="51">
        <v>3</v>
      </c>
      <c r="F24" s="50" t="s">
        <v>16</v>
      </c>
      <c r="G24" s="52">
        <v>6</v>
      </c>
      <c r="H24" s="169"/>
      <c r="I24" s="3">
        <v>6</v>
      </c>
    </row>
    <row r="25" spans="1:9">
      <c r="A25" s="44">
        <v>23</v>
      </c>
      <c r="B25" s="61" t="s">
        <v>111</v>
      </c>
      <c r="C25" s="46">
        <v>41.3</v>
      </c>
      <c r="D25" s="47" t="s">
        <v>16</v>
      </c>
      <c r="E25" s="46">
        <v>1.2</v>
      </c>
      <c r="F25" s="47" t="s">
        <v>16</v>
      </c>
      <c r="G25" s="48">
        <v>6</v>
      </c>
      <c r="H25" s="169"/>
      <c r="I25" s="3">
        <v>99</v>
      </c>
    </row>
    <row r="26" spans="1:9">
      <c r="A26" s="44">
        <v>24</v>
      </c>
      <c r="B26" s="61" t="s">
        <v>113</v>
      </c>
      <c r="C26" s="46">
        <v>41.3</v>
      </c>
      <c r="D26" s="47" t="s">
        <v>16</v>
      </c>
      <c r="E26" s="46">
        <v>1.2</v>
      </c>
      <c r="F26" s="47" t="s">
        <v>16</v>
      </c>
      <c r="G26" s="48">
        <v>6</v>
      </c>
      <c r="H26" s="169"/>
      <c r="I26" s="3">
        <v>62</v>
      </c>
    </row>
    <row r="27" spans="1:9">
      <c r="A27" s="44">
        <v>25</v>
      </c>
      <c r="B27" s="61" t="s">
        <v>111</v>
      </c>
      <c r="C27" s="46">
        <v>41.3</v>
      </c>
      <c r="D27" s="47" t="s">
        <v>16</v>
      </c>
      <c r="E27" s="46">
        <v>1.5</v>
      </c>
      <c r="F27" s="47" t="s">
        <v>16</v>
      </c>
      <c r="G27" s="48">
        <v>6</v>
      </c>
      <c r="H27" s="169"/>
      <c r="I27" s="3">
        <v>48</v>
      </c>
    </row>
    <row r="28" spans="1:9">
      <c r="A28" s="44">
        <v>26</v>
      </c>
      <c r="B28" s="61" t="s">
        <v>109</v>
      </c>
      <c r="C28" s="46">
        <v>41.3</v>
      </c>
      <c r="D28" s="47" t="s">
        <v>16</v>
      </c>
      <c r="E28" s="46">
        <v>1.5</v>
      </c>
      <c r="F28" s="47" t="s">
        <v>16</v>
      </c>
      <c r="G28" s="48">
        <v>6</v>
      </c>
      <c r="H28" s="169" t="s">
        <v>246</v>
      </c>
      <c r="I28" s="3" t="s">
        <v>207</v>
      </c>
    </row>
    <row r="29" spans="1:9">
      <c r="A29" s="44">
        <v>27</v>
      </c>
      <c r="B29" s="61" t="s">
        <v>113</v>
      </c>
      <c r="C29" s="46">
        <v>41.3</v>
      </c>
      <c r="D29" s="47" t="s">
        <v>16</v>
      </c>
      <c r="E29" s="46">
        <v>1.5</v>
      </c>
      <c r="F29" s="47" t="s">
        <v>16</v>
      </c>
      <c r="G29" s="48">
        <v>6</v>
      </c>
      <c r="H29" s="169"/>
      <c r="I29" s="3">
        <v>14</v>
      </c>
    </row>
    <row r="30" spans="1:9">
      <c r="A30" s="44">
        <v>28</v>
      </c>
      <c r="B30" s="61" t="s">
        <v>102</v>
      </c>
      <c r="C30" s="46">
        <v>41.3</v>
      </c>
      <c r="D30" s="47" t="s">
        <v>16</v>
      </c>
      <c r="E30" s="46">
        <v>1.5</v>
      </c>
      <c r="F30" s="47" t="s">
        <v>16</v>
      </c>
      <c r="G30" s="48">
        <v>6</v>
      </c>
      <c r="H30" s="169"/>
      <c r="I30" s="3">
        <v>20</v>
      </c>
    </row>
    <row r="31" spans="1:9">
      <c r="A31" s="44">
        <v>29</v>
      </c>
      <c r="B31" s="61" t="s">
        <v>113</v>
      </c>
      <c r="C31" s="46">
        <v>41.3</v>
      </c>
      <c r="D31" s="47" t="s">
        <v>16</v>
      </c>
      <c r="E31" s="46">
        <v>1.5</v>
      </c>
      <c r="F31" s="47" t="s">
        <v>16</v>
      </c>
      <c r="G31" s="48">
        <v>6.1</v>
      </c>
      <c r="H31" s="169"/>
      <c r="I31" s="3">
        <f xml:space="preserve"> 13</f>
        <v>13</v>
      </c>
    </row>
    <row r="32" spans="1:9">
      <c r="A32" s="44">
        <v>30</v>
      </c>
      <c r="B32" s="61" t="s">
        <v>115</v>
      </c>
      <c r="C32" s="46">
        <v>41.3</v>
      </c>
      <c r="D32" s="47" t="s">
        <v>16</v>
      </c>
      <c r="E32" s="46">
        <v>1.65</v>
      </c>
      <c r="F32" s="47" t="s">
        <v>16</v>
      </c>
      <c r="G32" s="48">
        <v>6.1</v>
      </c>
      <c r="H32" s="169"/>
      <c r="I32" s="3">
        <f xml:space="preserve"> 41</f>
        <v>41</v>
      </c>
    </row>
    <row r="33" spans="1:9">
      <c r="A33" s="44">
        <v>31</v>
      </c>
      <c r="B33" s="61" t="s">
        <v>113</v>
      </c>
      <c r="C33" s="46">
        <v>41.3</v>
      </c>
      <c r="D33" s="47" t="s">
        <v>16</v>
      </c>
      <c r="E33" s="46">
        <v>2</v>
      </c>
      <c r="F33" s="47" t="s">
        <v>16</v>
      </c>
      <c r="G33" s="48">
        <v>6</v>
      </c>
      <c r="H33" s="169"/>
      <c r="I33" s="3">
        <v>15</v>
      </c>
    </row>
    <row r="34" spans="1:9">
      <c r="A34" s="163">
        <v>32</v>
      </c>
      <c r="B34" s="61" t="s">
        <v>111</v>
      </c>
      <c r="C34" s="51">
        <v>42.7</v>
      </c>
      <c r="D34" s="50" t="s">
        <v>16</v>
      </c>
      <c r="E34" s="51">
        <v>1.2</v>
      </c>
      <c r="F34" s="50" t="s">
        <v>16</v>
      </c>
      <c r="G34" s="52">
        <v>6</v>
      </c>
      <c r="H34" s="169"/>
      <c r="I34" s="3">
        <v>16</v>
      </c>
    </row>
    <row r="35" spans="1:9">
      <c r="A35" s="163">
        <v>33</v>
      </c>
      <c r="B35" s="61" t="s">
        <v>104</v>
      </c>
      <c r="C35" s="51">
        <v>42.7</v>
      </c>
      <c r="D35" s="50" t="s">
        <v>16</v>
      </c>
      <c r="E35" s="51">
        <v>1.2</v>
      </c>
      <c r="F35" s="50" t="s">
        <v>16</v>
      </c>
      <c r="G35" s="52">
        <v>6</v>
      </c>
      <c r="H35" s="169" t="s">
        <v>180</v>
      </c>
      <c r="I35" s="3" t="s">
        <v>208</v>
      </c>
    </row>
    <row r="36" spans="1:9">
      <c r="A36" s="163">
        <v>34</v>
      </c>
      <c r="B36" s="61" t="s">
        <v>35</v>
      </c>
      <c r="C36" s="51">
        <v>42.7</v>
      </c>
      <c r="D36" s="50" t="s">
        <v>16</v>
      </c>
      <c r="E36" s="51">
        <v>1.5</v>
      </c>
      <c r="F36" s="50" t="s">
        <v>16</v>
      </c>
      <c r="G36" s="52">
        <v>6</v>
      </c>
      <c r="H36" s="169"/>
      <c r="I36" s="3">
        <v>8</v>
      </c>
    </row>
    <row r="37" spans="1:9">
      <c r="A37" s="163">
        <v>35</v>
      </c>
      <c r="B37" s="61" t="s">
        <v>111</v>
      </c>
      <c r="C37" s="51">
        <v>42.7</v>
      </c>
      <c r="D37" s="50" t="s">
        <v>16</v>
      </c>
      <c r="E37" s="51">
        <v>1.5</v>
      </c>
      <c r="F37" s="50" t="s">
        <v>16</v>
      </c>
      <c r="G37" s="52">
        <v>6</v>
      </c>
      <c r="H37" s="169"/>
      <c r="I37" s="3">
        <v>3</v>
      </c>
    </row>
    <row r="38" spans="1:9">
      <c r="A38" s="163">
        <v>36</v>
      </c>
      <c r="B38" s="61" t="s">
        <v>35</v>
      </c>
      <c r="C38" s="51">
        <v>42.7</v>
      </c>
      <c r="D38" s="50" t="s">
        <v>16</v>
      </c>
      <c r="E38" s="51">
        <v>1.5</v>
      </c>
      <c r="F38" s="50" t="s">
        <v>16</v>
      </c>
      <c r="G38" s="52">
        <v>6.1</v>
      </c>
      <c r="H38" s="169"/>
      <c r="I38" s="3">
        <f xml:space="preserve"> 33</f>
        <v>33</v>
      </c>
    </row>
    <row r="39" spans="1:9">
      <c r="A39" s="163">
        <v>37</v>
      </c>
      <c r="B39" s="61" t="s">
        <v>111</v>
      </c>
      <c r="C39" s="51">
        <v>42.7</v>
      </c>
      <c r="D39" s="50" t="s">
        <v>16</v>
      </c>
      <c r="E39" s="51">
        <v>1.65</v>
      </c>
      <c r="F39" s="50" t="s">
        <v>16</v>
      </c>
      <c r="G39" s="52">
        <v>6.1</v>
      </c>
      <c r="H39" s="169"/>
      <c r="I39" s="3">
        <f xml:space="preserve"> 6</f>
        <v>6</v>
      </c>
    </row>
    <row r="40" spans="1:9">
      <c r="A40" s="163">
        <v>38</v>
      </c>
      <c r="B40" s="61" t="s">
        <v>88</v>
      </c>
      <c r="C40" s="51">
        <v>42.7</v>
      </c>
      <c r="D40" s="50" t="s">
        <v>16</v>
      </c>
      <c r="E40" s="51">
        <v>2</v>
      </c>
      <c r="F40" s="50" t="s">
        <v>16</v>
      </c>
      <c r="G40" s="52">
        <v>6</v>
      </c>
      <c r="H40" s="169" t="s">
        <v>200</v>
      </c>
      <c r="I40" s="3" t="s">
        <v>209</v>
      </c>
    </row>
    <row r="41" spans="1:9">
      <c r="A41" s="163">
        <v>39</v>
      </c>
      <c r="B41" s="61" t="s">
        <v>210</v>
      </c>
      <c r="C41" s="51">
        <v>42.7</v>
      </c>
      <c r="D41" s="50" t="s">
        <v>16</v>
      </c>
      <c r="E41" s="51">
        <v>3</v>
      </c>
      <c r="F41" s="50" t="s">
        <v>16</v>
      </c>
      <c r="G41" s="52">
        <v>6</v>
      </c>
      <c r="H41" s="169"/>
      <c r="I41" s="3" t="s">
        <v>211</v>
      </c>
    </row>
    <row r="42" spans="1:9">
      <c r="A42" s="163">
        <v>40</v>
      </c>
      <c r="B42" s="61" t="s">
        <v>88</v>
      </c>
      <c r="C42" s="51">
        <v>42.7</v>
      </c>
      <c r="D42" s="50" t="s">
        <v>16</v>
      </c>
      <c r="E42" s="51">
        <v>3</v>
      </c>
      <c r="F42" s="50" t="s">
        <v>16</v>
      </c>
      <c r="G42" s="52">
        <v>6</v>
      </c>
      <c r="H42" s="169" t="s">
        <v>200</v>
      </c>
      <c r="I42" s="3" t="s">
        <v>212</v>
      </c>
    </row>
    <row r="43" spans="1:9">
      <c r="A43" s="163">
        <v>41</v>
      </c>
      <c r="B43" s="62" t="s">
        <v>104</v>
      </c>
      <c r="C43" s="51">
        <v>42.7</v>
      </c>
      <c r="D43" s="50" t="s">
        <v>16</v>
      </c>
      <c r="E43" s="51">
        <v>3</v>
      </c>
      <c r="F43" s="50" t="s">
        <v>16</v>
      </c>
      <c r="G43" s="52">
        <v>6</v>
      </c>
      <c r="H43" s="169"/>
      <c r="I43" s="3" t="s">
        <v>213</v>
      </c>
    </row>
    <row r="44" spans="1:9">
      <c r="A44" s="163">
        <v>42</v>
      </c>
      <c r="B44" s="61" t="s">
        <v>210</v>
      </c>
      <c r="C44" s="51">
        <v>42.7</v>
      </c>
      <c r="D44" s="50" t="s">
        <v>16</v>
      </c>
      <c r="E44" s="51">
        <v>3</v>
      </c>
      <c r="F44" s="50" t="s">
        <v>16</v>
      </c>
      <c r="G44" s="52">
        <v>6.1</v>
      </c>
      <c r="H44" s="169"/>
      <c r="I44" s="3">
        <f xml:space="preserve"> 15</f>
        <v>15</v>
      </c>
    </row>
    <row r="45" spans="1:9">
      <c r="A45" s="163">
        <v>43</v>
      </c>
      <c r="B45" s="61" t="s">
        <v>210</v>
      </c>
      <c r="C45" s="51">
        <v>42.7</v>
      </c>
      <c r="D45" s="50" t="s">
        <v>16</v>
      </c>
      <c r="E45" s="51">
        <v>3.5</v>
      </c>
      <c r="F45" s="50" t="s">
        <v>16</v>
      </c>
      <c r="G45" s="52">
        <v>5.9</v>
      </c>
      <c r="H45" s="169"/>
      <c r="I45" s="3">
        <f xml:space="preserve"> 2</f>
        <v>2</v>
      </c>
    </row>
    <row r="46" spans="1:9">
      <c r="A46" s="163">
        <v>44</v>
      </c>
      <c r="B46" s="61" t="s">
        <v>210</v>
      </c>
      <c r="C46" s="51">
        <v>42.7</v>
      </c>
      <c r="D46" s="50" t="s">
        <v>16</v>
      </c>
      <c r="E46" s="51">
        <v>3.5</v>
      </c>
      <c r="F46" s="50" t="s">
        <v>16</v>
      </c>
      <c r="G46" s="52">
        <v>6</v>
      </c>
      <c r="H46" s="169"/>
      <c r="I46" s="3">
        <v>2</v>
      </c>
    </row>
    <row r="47" spans="1:9">
      <c r="A47" s="163">
        <v>45</v>
      </c>
      <c r="B47" s="61" t="s">
        <v>117</v>
      </c>
      <c r="C47" s="51">
        <v>42.7</v>
      </c>
      <c r="D47" s="50" t="s">
        <v>16</v>
      </c>
      <c r="E47" s="51">
        <v>3.5</v>
      </c>
      <c r="F47" s="50" t="s">
        <v>16</v>
      </c>
      <c r="G47" s="52">
        <v>6</v>
      </c>
      <c r="H47" s="169"/>
      <c r="I47" s="3">
        <v>8</v>
      </c>
    </row>
    <row r="48" spans="1:9">
      <c r="A48" s="163">
        <v>46</v>
      </c>
      <c r="B48" s="61" t="s">
        <v>88</v>
      </c>
      <c r="C48" s="51">
        <v>42.7</v>
      </c>
      <c r="D48" s="50" t="s">
        <v>16</v>
      </c>
      <c r="E48" s="51">
        <v>3.5</v>
      </c>
      <c r="F48" s="50" t="s">
        <v>16</v>
      </c>
      <c r="G48" s="52">
        <v>6</v>
      </c>
      <c r="H48" s="169" t="s">
        <v>200</v>
      </c>
      <c r="I48" s="3" t="s">
        <v>214</v>
      </c>
    </row>
    <row r="49" spans="1:9">
      <c r="A49" s="44">
        <v>47</v>
      </c>
      <c r="B49" s="61" t="s">
        <v>210</v>
      </c>
      <c r="C49" s="46">
        <v>48.6</v>
      </c>
      <c r="D49" s="47" t="s">
        <v>16</v>
      </c>
      <c r="E49" s="46">
        <v>1.5</v>
      </c>
      <c r="F49" s="47" t="s">
        <v>16</v>
      </c>
      <c r="G49" s="48">
        <v>6</v>
      </c>
      <c r="H49" s="169"/>
      <c r="I49" s="3">
        <v>21</v>
      </c>
    </row>
    <row r="50" spans="1:9">
      <c r="A50" s="44">
        <v>48</v>
      </c>
      <c r="B50" s="61" t="s">
        <v>114</v>
      </c>
      <c r="C50" s="46">
        <v>48.6</v>
      </c>
      <c r="D50" s="47" t="s">
        <v>16</v>
      </c>
      <c r="E50" s="46">
        <v>1.5</v>
      </c>
      <c r="F50" s="47" t="s">
        <v>16</v>
      </c>
      <c r="G50" s="48">
        <v>6</v>
      </c>
      <c r="H50" s="169"/>
      <c r="I50" s="3">
        <v>4</v>
      </c>
    </row>
    <row r="51" spans="1:9">
      <c r="A51" s="44">
        <v>49</v>
      </c>
      <c r="B51" s="61" t="s">
        <v>111</v>
      </c>
      <c r="C51" s="46">
        <v>48.6</v>
      </c>
      <c r="D51" s="47" t="s">
        <v>16</v>
      </c>
      <c r="E51" s="46">
        <v>1.5</v>
      </c>
      <c r="F51" s="47" t="s">
        <v>16</v>
      </c>
      <c r="G51" s="48">
        <v>6</v>
      </c>
      <c r="H51" s="169"/>
      <c r="I51" s="3">
        <v>8</v>
      </c>
    </row>
    <row r="52" spans="1:9">
      <c r="A52" s="44">
        <v>50</v>
      </c>
      <c r="B52" s="61" t="s">
        <v>93</v>
      </c>
      <c r="C52" s="46">
        <v>48.6</v>
      </c>
      <c r="D52" s="47" t="s">
        <v>16</v>
      </c>
      <c r="E52" s="46">
        <v>1.5</v>
      </c>
      <c r="F52" s="47" t="s">
        <v>16</v>
      </c>
      <c r="G52" s="48">
        <v>6</v>
      </c>
      <c r="H52" s="169"/>
      <c r="I52" s="3">
        <v>14</v>
      </c>
    </row>
    <row r="53" spans="1:9">
      <c r="A53" s="44">
        <v>51</v>
      </c>
      <c r="B53" s="61" t="s">
        <v>108</v>
      </c>
      <c r="C53" s="46">
        <v>48.6</v>
      </c>
      <c r="D53" s="47" t="s">
        <v>16</v>
      </c>
      <c r="E53" s="46">
        <v>1.5</v>
      </c>
      <c r="F53" s="47" t="s">
        <v>16</v>
      </c>
      <c r="G53" s="48">
        <v>6</v>
      </c>
      <c r="H53" s="169"/>
      <c r="I53" s="3">
        <v>310</v>
      </c>
    </row>
    <row r="54" spans="1:9">
      <c r="A54" s="44">
        <v>52</v>
      </c>
      <c r="B54" s="61" t="s">
        <v>114</v>
      </c>
      <c r="C54" s="46">
        <v>48.6</v>
      </c>
      <c r="D54" s="47" t="s">
        <v>16</v>
      </c>
      <c r="E54" s="46">
        <v>1.65</v>
      </c>
      <c r="F54" s="47" t="s">
        <v>16</v>
      </c>
      <c r="G54" s="48">
        <v>6.1</v>
      </c>
      <c r="H54" s="169"/>
      <c r="I54" s="3">
        <f xml:space="preserve"> 32</f>
        <v>32</v>
      </c>
    </row>
    <row r="55" spans="1:9">
      <c r="A55" s="44">
        <v>53</v>
      </c>
      <c r="B55" s="61" t="s">
        <v>93</v>
      </c>
      <c r="C55" s="46">
        <v>48.6</v>
      </c>
      <c r="D55" s="47" t="s">
        <v>16</v>
      </c>
      <c r="E55" s="46">
        <v>1.65</v>
      </c>
      <c r="F55" s="47" t="s">
        <v>16</v>
      </c>
      <c r="G55" s="48">
        <v>6.1</v>
      </c>
      <c r="H55" s="169"/>
      <c r="I55" s="3">
        <f xml:space="preserve"> 56</f>
        <v>56</v>
      </c>
    </row>
    <row r="56" spans="1:9">
      <c r="A56" s="44">
        <v>54</v>
      </c>
      <c r="B56" s="61" t="s">
        <v>210</v>
      </c>
      <c r="C56" s="46">
        <v>48.6</v>
      </c>
      <c r="D56" s="47" t="s">
        <v>16</v>
      </c>
      <c r="E56" s="46">
        <v>2</v>
      </c>
      <c r="F56" s="47" t="s">
        <v>16</v>
      </c>
      <c r="G56" s="48">
        <v>6</v>
      </c>
      <c r="H56" s="169"/>
      <c r="I56" s="3">
        <v>9</v>
      </c>
    </row>
    <row r="57" spans="1:9">
      <c r="A57" s="44">
        <v>55</v>
      </c>
      <c r="B57" s="61" t="s">
        <v>28</v>
      </c>
      <c r="C57" s="46">
        <v>48.6</v>
      </c>
      <c r="D57" s="47" t="s">
        <v>16</v>
      </c>
      <c r="E57" s="46">
        <v>3</v>
      </c>
      <c r="F57" s="47" t="s">
        <v>16</v>
      </c>
      <c r="G57" s="48">
        <v>5.8</v>
      </c>
      <c r="H57" s="169"/>
      <c r="I57" s="3">
        <f xml:space="preserve"> 1</f>
        <v>1</v>
      </c>
    </row>
    <row r="58" spans="1:9">
      <c r="A58" s="44">
        <v>56</v>
      </c>
      <c r="B58" s="61" t="s">
        <v>210</v>
      </c>
      <c r="C58" s="46">
        <v>48.6</v>
      </c>
      <c r="D58" s="47" t="s">
        <v>16</v>
      </c>
      <c r="E58" s="46">
        <v>3.5</v>
      </c>
      <c r="F58" s="47" t="s">
        <v>16</v>
      </c>
      <c r="G58" s="48">
        <v>6</v>
      </c>
      <c r="H58" s="169"/>
      <c r="I58" s="3" t="s">
        <v>215</v>
      </c>
    </row>
    <row r="59" spans="1:9">
      <c r="A59" s="163">
        <v>57</v>
      </c>
      <c r="B59" s="61" t="s">
        <v>116</v>
      </c>
      <c r="C59" s="51">
        <v>60.33</v>
      </c>
      <c r="D59" s="50" t="s">
        <v>16</v>
      </c>
      <c r="E59" s="51">
        <v>1.65</v>
      </c>
      <c r="F59" s="50" t="s">
        <v>16</v>
      </c>
      <c r="G59" s="52">
        <v>6</v>
      </c>
      <c r="H59" s="169"/>
      <c r="I59" s="3">
        <v>25</v>
      </c>
    </row>
    <row r="60" spans="1:9">
      <c r="A60" s="163">
        <v>58</v>
      </c>
      <c r="B60" s="61" t="s">
        <v>116</v>
      </c>
      <c r="C60" s="51">
        <v>60.5</v>
      </c>
      <c r="D60" s="50" t="s">
        <v>16</v>
      </c>
      <c r="E60" s="51">
        <v>1.2</v>
      </c>
      <c r="F60" s="50" t="s">
        <v>16</v>
      </c>
      <c r="G60" s="52">
        <v>6</v>
      </c>
      <c r="H60" s="169"/>
      <c r="I60" s="3">
        <v>26</v>
      </c>
    </row>
    <row r="61" spans="1:9">
      <c r="A61" s="163">
        <v>59</v>
      </c>
      <c r="B61" s="61" t="s">
        <v>116</v>
      </c>
      <c r="C61" s="51">
        <v>60.5</v>
      </c>
      <c r="D61" s="50" t="s">
        <v>16</v>
      </c>
      <c r="E61" s="51">
        <v>1.21</v>
      </c>
      <c r="F61" s="50" t="s">
        <v>16</v>
      </c>
      <c r="G61" s="52">
        <v>6</v>
      </c>
      <c r="H61" s="169"/>
      <c r="I61" s="3">
        <v>50</v>
      </c>
    </row>
    <row r="62" spans="1:9">
      <c r="A62" s="163">
        <v>60</v>
      </c>
      <c r="B62" s="61" t="s">
        <v>88</v>
      </c>
      <c r="C62" s="51">
        <v>60.5</v>
      </c>
      <c r="D62" s="50" t="s">
        <v>16</v>
      </c>
      <c r="E62" s="51">
        <v>1.24</v>
      </c>
      <c r="F62" s="50" t="s">
        <v>16</v>
      </c>
      <c r="G62" s="52">
        <v>4.8499999999999996</v>
      </c>
      <c r="H62" s="169" t="s">
        <v>243</v>
      </c>
      <c r="I62" s="3" t="s">
        <v>216</v>
      </c>
    </row>
    <row r="63" spans="1:9">
      <c r="A63" s="163">
        <v>61</v>
      </c>
      <c r="B63" s="61" t="s">
        <v>95</v>
      </c>
      <c r="C63" s="51">
        <v>60.5</v>
      </c>
      <c r="D63" s="50" t="s">
        <v>16</v>
      </c>
      <c r="E63" s="51">
        <v>1.5</v>
      </c>
      <c r="F63" s="50" t="s">
        <v>16</v>
      </c>
      <c r="G63" s="52">
        <v>6</v>
      </c>
      <c r="H63" s="169"/>
      <c r="I63" s="3">
        <v>1</v>
      </c>
    </row>
    <row r="64" spans="1:9">
      <c r="A64" s="163">
        <v>62</v>
      </c>
      <c r="B64" s="61" t="s">
        <v>116</v>
      </c>
      <c r="C64" s="51">
        <v>60.5</v>
      </c>
      <c r="D64" s="50" t="s">
        <v>16</v>
      </c>
      <c r="E64" s="51">
        <v>1.5</v>
      </c>
      <c r="F64" s="50" t="s">
        <v>16</v>
      </c>
      <c r="G64" s="52">
        <v>6</v>
      </c>
      <c r="H64" s="169"/>
      <c r="I64" s="3">
        <v>7</v>
      </c>
    </row>
    <row r="65" spans="1:9">
      <c r="A65" s="163">
        <v>63</v>
      </c>
      <c r="B65" s="61" t="s">
        <v>210</v>
      </c>
      <c r="C65" s="51">
        <v>60.5</v>
      </c>
      <c r="D65" s="50" t="s">
        <v>16</v>
      </c>
      <c r="E65" s="51">
        <v>2</v>
      </c>
      <c r="F65" s="50" t="s">
        <v>16</v>
      </c>
      <c r="G65" s="52">
        <v>5.93</v>
      </c>
      <c r="H65" s="169"/>
      <c r="I65" s="3">
        <f xml:space="preserve"> 2</f>
        <v>2</v>
      </c>
    </row>
    <row r="66" spans="1:9">
      <c r="A66" s="163">
        <v>64</v>
      </c>
      <c r="B66" s="61" t="s">
        <v>25</v>
      </c>
      <c r="C66" s="51">
        <v>60.5</v>
      </c>
      <c r="D66" s="50" t="s">
        <v>16</v>
      </c>
      <c r="E66" s="51">
        <v>2</v>
      </c>
      <c r="F66" s="50" t="s">
        <v>16</v>
      </c>
      <c r="G66" s="52">
        <v>6</v>
      </c>
      <c r="H66" s="169"/>
      <c r="I66" s="3">
        <v>1</v>
      </c>
    </row>
    <row r="67" spans="1:9">
      <c r="A67" s="163">
        <v>65</v>
      </c>
      <c r="B67" s="61" t="s">
        <v>210</v>
      </c>
      <c r="C67" s="51">
        <v>60.5</v>
      </c>
      <c r="D67" s="50" t="s">
        <v>16</v>
      </c>
      <c r="E67" s="51">
        <v>2.5</v>
      </c>
      <c r="F67" s="50" t="s">
        <v>16</v>
      </c>
      <c r="G67" s="52">
        <v>6</v>
      </c>
      <c r="H67" s="169"/>
      <c r="I67" s="3">
        <v>6</v>
      </c>
    </row>
    <row r="68" spans="1:9">
      <c r="A68" s="163">
        <v>66</v>
      </c>
      <c r="B68" s="61" t="s">
        <v>25</v>
      </c>
      <c r="C68" s="51">
        <v>60.5</v>
      </c>
      <c r="D68" s="50" t="s">
        <v>16</v>
      </c>
      <c r="E68" s="51">
        <v>2.5</v>
      </c>
      <c r="F68" s="50" t="s">
        <v>16</v>
      </c>
      <c r="G68" s="52">
        <v>6</v>
      </c>
      <c r="H68" s="169"/>
      <c r="I68" s="3">
        <v>1</v>
      </c>
    </row>
    <row r="69" spans="1:9">
      <c r="A69" s="163">
        <v>67</v>
      </c>
      <c r="B69" s="61" t="s">
        <v>210</v>
      </c>
      <c r="C69" s="51">
        <v>60.5</v>
      </c>
      <c r="D69" s="50" t="s">
        <v>16</v>
      </c>
      <c r="E69" s="51">
        <v>3</v>
      </c>
      <c r="F69" s="50" t="s">
        <v>16</v>
      </c>
      <c r="G69" s="52">
        <v>6</v>
      </c>
      <c r="H69" s="169"/>
      <c r="I69" s="3">
        <v>3</v>
      </c>
    </row>
    <row r="70" spans="1:9">
      <c r="A70" s="163">
        <v>68</v>
      </c>
      <c r="B70" s="61" t="s">
        <v>25</v>
      </c>
      <c r="C70" s="51">
        <v>60.5</v>
      </c>
      <c r="D70" s="50" t="s">
        <v>16</v>
      </c>
      <c r="E70" s="51">
        <v>3</v>
      </c>
      <c r="F70" s="50" t="s">
        <v>16</v>
      </c>
      <c r="G70" s="52">
        <v>6</v>
      </c>
      <c r="H70" s="169"/>
      <c r="I70" s="3">
        <v>1</v>
      </c>
    </row>
    <row r="71" spans="1:9">
      <c r="A71" s="163">
        <v>69</v>
      </c>
      <c r="B71" s="61" t="s">
        <v>25</v>
      </c>
      <c r="C71" s="51">
        <v>60.5</v>
      </c>
      <c r="D71" s="50" t="s">
        <v>16</v>
      </c>
      <c r="E71" s="51">
        <v>3.5</v>
      </c>
      <c r="F71" s="50" t="s">
        <v>16</v>
      </c>
      <c r="G71" s="52">
        <v>6</v>
      </c>
      <c r="H71" s="169"/>
      <c r="I71" s="3">
        <v>4</v>
      </c>
    </row>
    <row r="72" spans="1:9">
      <c r="A72" s="163">
        <v>70</v>
      </c>
      <c r="B72" s="61" t="s">
        <v>25</v>
      </c>
      <c r="C72" s="51">
        <v>60.5</v>
      </c>
      <c r="D72" s="50" t="s">
        <v>16</v>
      </c>
      <c r="E72" s="51">
        <v>4</v>
      </c>
      <c r="F72" s="50" t="s">
        <v>16</v>
      </c>
      <c r="G72" s="52">
        <v>6</v>
      </c>
      <c r="H72" s="169"/>
      <c r="I72" s="3">
        <v>1</v>
      </c>
    </row>
    <row r="73" spans="1:9">
      <c r="A73" s="163">
        <v>71</v>
      </c>
      <c r="B73" s="61" t="s">
        <v>217</v>
      </c>
      <c r="C73" s="51">
        <v>60.5</v>
      </c>
      <c r="D73" s="50" t="s">
        <v>16</v>
      </c>
      <c r="E73" s="51">
        <v>6</v>
      </c>
      <c r="F73" s="50" t="s">
        <v>16</v>
      </c>
      <c r="G73" s="52">
        <v>6</v>
      </c>
      <c r="H73" s="169"/>
      <c r="I73" s="3">
        <v>35</v>
      </c>
    </row>
    <row r="74" spans="1:9">
      <c r="A74" s="44">
        <v>72</v>
      </c>
      <c r="B74" s="61" t="s">
        <v>218</v>
      </c>
      <c r="C74" s="46">
        <v>73</v>
      </c>
      <c r="D74" s="47" t="s">
        <v>16</v>
      </c>
      <c r="E74" s="46">
        <v>3</v>
      </c>
      <c r="F74" s="47" t="s">
        <v>16</v>
      </c>
      <c r="G74" s="48">
        <v>6.1</v>
      </c>
      <c r="H74" s="169"/>
      <c r="I74" s="3">
        <f xml:space="preserve"> 36</f>
        <v>36</v>
      </c>
    </row>
    <row r="75" spans="1:9">
      <c r="A75" s="44">
        <v>73</v>
      </c>
      <c r="B75" s="61" t="s">
        <v>210</v>
      </c>
      <c r="C75" s="46">
        <v>73</v>
      </c>
      <c r="D75" s="47" t="s">
        <v>16</v>
      </c>
      <c r="E75" s="46">
        <v>5</v>
      </c>
      <c r="F75" s="47" t="s">
        <v>16</v>
      </c>
      <c r="G75" s="48">
        <v>5</v>
      </c>
      <c r="H75" s="169"/>
      <c r="I75" s="3">
        <v>1</v>
      </c>
    </row>
    <row r="76" spans="1:9">
      <c r="A76" s="44">
        <v>74</v>
      </c>
      <c r="B76" s="61" t="s">
        <v>210</v>
      </c>
      <c r="C76" s="46">
        <v>73</v>
      </c>
      <c r="D76" s="47" t="s">
        <v>16</v>
      </c>
      <c r="E76" s="46">
        <v>5</v>
      </c>
      <c r="F76" s="47" t="s">
        <v>16</v>
      </c>
      <c r="G76" s="48">
        <v>6</v>
      </c>
      <c r="H76" s="169"/>
      <c r="I76" s="3">
        <v>2</v>
      </c>
    </row>
    <row r="77" spans="1:9">
      <c r="A77" s="44">
        <v>75</v>
      </c>
      <c r="B77" s="61" t="s">
        <v>218</v>
      </c>
      <c r="C77" s="46">
        <v>73</v>
      </c>
      <c r="D77" s="47" t="s">
        <v>16</v>
      </c>
      <c r="E77" s="46">
        <v>5</v>
      </c>
      <c r="F77" s="47" t="s">
        <v>16</v>
      </c>
      <c r="G77" s="48">
        <v>6.1</v>
      </c>
      <c r="H77" s="169"/>
      <c r="I77" s="3">
        <f xml:space="preserve"> 16</f>
        <v>16</v>
      </c>
    </row>
    <row r="78" spans="1:9">
      <c r="A78" s="44">
        <v>76</v>
      </c>
      <c r="B78" s="61" t="s">
        <v>210</v>
      </c>
      <c r="C78" s="46">
        <v>73</v>
      </c>
      <c r="D78" s="47" t="s">
        <v>16</v>
      </c>
      <c r="E78" s="46">
        <v>5</v>
      </c>
      <c r="F78" s="47" t="s">
        <v>16</v>
      </c>
      <c r="G78" s="48">
        <v>6.1</v>
      </c>
      <c r="H78" s="169"/>
      <c r="I78" s="3">
        <f xml:space="preserve"> 7</f>
        <v>7</v>
      </c>
    </row>
    <row r="79" spans="1:9">
      <c r="A79" s="163">
        <v>77</v>
      </c>
      <c r="B79" s="61" t="s">
        <v>219</v>
      </c>
      <c r="C79" s="51">
        <v>76.3</v>
      </c>
      <c r="D79" s="50" t="s">
        <v>16</v>
      </c>
      <c r="E79" s="51">
        <v>1.2</v>
      </c>
      <c r="F79" s="50" t="s">
        <v>16</v>
      </c>
      <c r="G79" s="52">
        <v>6</v>
      </c>
      <c r="H79" s="169"/>
      <c r="I79" s="3" t="s">
        <v>220</v>
      </c>
    </row>
    <row r="80" spans="1:9">
      <c r="A80" s="163">
        <v>78</v>
      </c>
      <c r="B80" s="61" t="s">
        <v>36</v>
      </c>
      <c r="C80" s="51">
        <v>76.3</v>
      </c>
      <c r="D80" s="50" t="s">
        <v>16</v>
      </c>
      <c r="E80" s="51">
        <v>1.5</v>
      </c>
      <c r="F80" s="50" t="s">
        <v>16</v>
      </c>
      <c r="G80" s="52">
        <v>6</v>
      </c>
      <c r="H80" s="169"/>
      <c r="I80" s="3">
        <v>8</v>
      </c>
    </row>
    <row r="81" spans="1:9">
      <c r="A81" s="163">
        <v>79</v>
      </c>
      <c r="B81" s="61" t="s">
        <v>36</v>
      </c>
      <c r="C81" s="51">
        <v>76.3</v>
      </c>
      <c r="D81" s="50" t="s">
        <v>16</v>
      </c>
      <c r="E81" s="51">
        <v>1.65</v>
      </c>
      <c r="F81" s="50" t="s">
        <v>16</v>
      </c>
      <c r="G81" s="52">
        <v>6</v>
      </c>
      <c r="H81" s="169"/>
      <c r="I81" s="3">
        <v>7</v>
      </c>
    </row>
    <row r="82" spans="1:9">
      <c r="A82" s="163">
        <v>80</v>
      </c>
      <c r="B82" s="61" t="s">
        <v>219</v>
      </c>
      <c r="C82" s="51">
        <v>76.3</v>
      </c>
      <c r="D82" s="50" t="s">
        <v>16</v>
      </c>
      <c r="E82" s="51">
        <v>1.65</v>
      </c>
      <c r="F82" s="50" t="s">
        <v>16</v>
      </c>
      <c r="G82" s="52">
        <v>6.1</v>
      </c>
      <c r="H82" s="169"/>
      <c r="I82" s="3" t="s">
        <v>221</v>
      </c>
    </row>
    <row r="83" spans="1:9">
      <c r="A83" s="163">
        <v>81</v>
      </c>
      <c r="B83" s="62" t="s">
        <v>36</v>
      </c>
      <c r="C83" s="51">
        <v>76.3</v>
      </c>
      <c r="D83" s="50" t="s">
        <v>16</v>
      </c>
      <c r="E83" s="51">
        <v>2</v>
      </c>
      <c r="F83" s="50" t="s">
        <v>16</v>
      </c>
      <c r="G83" s="52">
        <v>6</v>
      </c>
      <c r="H83" s="169"/>
      <c r="I83" s="3">
        <v>22</v>
      </c>
    </row>
    <row r="84" spans="1:9">
      <c r="A84" s="163">
        <v>82</v>
      </c>
      <c r="B84" s="61" t="s">
        <v>210</v>
      </c>
      <c r="C84" s="51">
        <v>76.3</v>
      </c>
      <c r="D84" s="50" t="s">
        <v>16</v>
      </c>
      <c r="E84" s="51">
        <v>2.5</v>
      </c>
      <c r="F84" s="50" t="s">
        <v>16</v>
      </c>
      <c r="G84" s="52">
        <v>6</v>
      </c>
      <c r="H84" s="169"/>
      <c r="I84" s="3">
        <v>5</v>
      </c>
    </row>
    <row r="85" spans="1:9">
      <c r="A85" s="163">
        <v>83</v>
      </c>
      <c r="B85" s="61" t="s">
        <v>219</v>
      </c>
      <c r="C85" s="51">
        <v>76.3</v>
      </c>
      <c r="D85" s="50" t="s">
        <v>16</v>
      </c>
      <c r="E85" s="51">
        <v>2.5</v>
      </c>
      <c r="F85" s="50" t="s">
        <v>16</v>
      </c>
      <c r="G85" s="52">
        <v>6</v>
      </c>
      <c r="H85" s="169"/>
      <c r="I85" s="3" t="s">
        <v>222</v>
      </c>
    </row>
    <row r="86" spans="1:9">
      <c r="A86" s="163">
        <v>84</v>
      </c>
      <c r="B86" s="61" t="s">
        <v>210</v>
      </c>
      <c r="C86" s="51">
        <v>76.3</v>
      </c>
      <c r="D86" s="50" t="s">
        <v>16</v>
      </c>
      <c r="E86" s="51">
        <v>3</v>
      </c>
      <c r="F86" s="50" t="s">
        <v>16</v>
      </c>
      <c r="G86" s="52">
        <v>6</v>
      </c>
      <c r="H86" s="169"/>
      <c r="I86" s="3">
        <v>18</v>
      </c>
    </row>
    <row r="87" spans="1:9">
      <c r="A87" s="163">
        <v>85</v>
      </c>
      <c r="B87" s="61" t="s">
        <v>36</v>
      </c>
      <c r="C87" s="51">
        <v>76.3</v>
      </c>
      <c r="D87" s="50" t="s">
        <v>16</v>
      </c>
      <c r="E87" s="51">
        <v>3</v>
      </c>
      <c r="F87" s="50" t="s">
        <v>16</v>
      </c>
      <c r="G87" s="52">
        <v>6.1</v>
      </c>
      <c r="H87" s="169"/>
      <c r="I87" s="3">
        <f xml:space="preserve"> 4</f>
        <v>4</v>
      </c>
    </row>
    <row r="88" spans="1:9">
      <c r="A88" s="163">
        <v>86</v>
      </c>
      <c r="B88" s="61" t="s">
        <v>210</v>
      </c>
      <c r="C88" s="51">
        <v>76.3</v>
      </c>
      <c r="D88" s="50" t="s">
        <v>16</v>
      </c>
      <c r="E88" s="51">
        <v>3.5</v>
      </c>
      <c r="F88" s="50" t="s">
        <v>16</v>
      </c>
      <c r="G88" s="52">
        <v>6</v>
      </c>
      <c r="H88" s="169"/>
      <c r="I88" s="3">
        <v>4</v>
      </c>
    </row>
    <row r="89" spans="1:9">
      <c r="A89" s="163">
        <v>87</v>
      </c>
      <c r="B89" s="61" t="s">
        <v>36</v>
      </c>
      <c r="C89" s="51">
        <v>76.3</v>
      </c>
      <c r="D89" s="50" t="s">
        <v>16</v>
      </c>
      <c r="E89" s="51">
        <v>4</v>
      </c>
      <c r="F89" s="50" t="s">
        <v>16</v>
      </c>
      <c r="G89" s="52">
        <v>6</v>
      </c>
      <c r="H89" s="169"/>
      <c r="I89" s="3">
        <v>2</v>
      </c>
    </row>
    <row r="90" spans="1:9">
      <c r="A90" s="44">
        <v>88</v>
      </c>
      <c r="B90" s="61" t="s">
        <v>39</v>
      </c>
      <c r="C90" s="46">
        <v>89.1</v>
      </c>
      <c r="D90" s="47" t="s">
        <v>16</v>
      </c>
      <c r="E90" s="46">
        <v>1.5</v>
      </c>
      <c r="F90" s="47" t="s">
        <v>16</v>
      </c>
      <c r="G90" s="48">
        <v>6</v>
      </c>
      <c r="H90" s="169" t="s">
        <v>257</v>
      </c>
      <c r="I90" s="3" t="s">
        <v>223</v>
      </c>
    </row>
    <row r="91" spans="1:9">
      <c r="A91" s="44">
        <v>89</v>
      </c>
      <c r="B91" s="61" t="s">
        <v>96</v>
      </c>
      <c r="C91" s="46">
        <v>89.1</v>
      </c>
      <c r="D91" s="47" t="s">
        <v>16</v>
      </c>
      <c r="E91" s="46">
        <v>1.65</v>
      </c>
      <c r="F91" s="47" t="s">
        <v>16</v>
      </c>
      <c r="G91" s="48">
        <v>6.1</v>
      </c>
      <c r="H91" s="169"/>
      <c r="I91" s="3">
        <f xml:space="preserve"> 63</f>
        <v>63</v>
      </c>
    </row>
    <row r="92" spans="1:9">
      <c r="A92" s="44">
        <v>90</v>
      </c>
      <c r="B92" s="61" t="s">
        <v>109</v>
      </c>
      <c r="C92" s="46">
        <v>89.1</v>
      </c>
      <c r="D92" s="47" t="s">
        <v>16</v>
      </c>
      <c r="E92" s="46">
        <v>2</v>
      </c>
      <c r="F92" s="47" t="s">
        <v>16</v>
      </c>
      <c r="G92" s="48">
        <v>6</v>
      </c>
      <c r="H92" s="169" t="s">
        <v>247</v>
      </c>
      <c r="I92" s="3" t="s">
        <v>237</v>
      </c>
    </row>
    <row r="93" spans="1:9">
      <c r="A93" s="44">
        <v>91</v>
      </c>
      <c r="B93" s="61" t="s">
        <v>218</v>
      </c>
      <c r="C93" s="46">
        <v>89.1</v>
      </c>
      <c r="D93" s="47" t="s">
        <v>16</v>
      </c>
      <c r="E93" s="46">
        <v>6</v>
      </c>
      <c r="F93" s="47" t="s">
        <v>16</v>
      </c>
      <c r="G93" s="48">
        <v>5</v>
      </c>
      <c r="H93" s="169"/>
      <c r="I93" s="3">
        <v>1</v>
      </c>
    </row>
    <row r="94" spans="1:9">
      <c r="A94" s="44">
        <v>92</v>
      </c>
      <c r="B94" s="61" t="s">
        <v>217</v>
      </c>
      <c r="C94" s="46">
        <v>89.1</v>
      </c>
      <c r="D94" s="47" t="s">
        <v>16</v>
      </c>
      <c r="E94" s="46">
        <v>6</v>
      </c>
      <c r="F94" s="47" t="s">
        <v>16</v>
      </c>
      <c r="G94" s="48">
        <v>6</v>
      </c>
      <c r="H94" s="169"/>
      <c r="I94" s="3" t="s">
        <v>238</v>
      </c>
    </row>
    <row r="95" spans="1:9">
      <c r="A95" s="44">
        <v>93</v>
      </c>
      <c r="B95" s="61" t="s">
        <v>218</v>
      </c>
      <c r="C95" s="46">
        <v>89.1</v>
      </c>
      <c r="D95" s="47" t="s">
        <v>16</v>
      </c>
      <c r="E95" s="46">
        <v>6</v>
      </c>
      <c r="F95" s="47" t="s">
        <v>16</v>
      </c>
      <c r="G95" s="48">
        <v>6</v>
      </c>
      <c r="H95" s="169"/>
      <c r="I95" s="3">
        <v>22</v>
      </c>
    </row>
    <row r="96" spans="1:9">
      <c r="A96" s="163">
        <v>94</v>
      </c>
      <c r="B96" s="61" t="s">
        <v>210</v>
      </c>
      <c r="C96" s="51">
        <v>101.6</v>
      </c>
      <c r="D96" s="50" t="s">
        <v>16</v>
      </c>
      <c r="E96" s="51">
        <v>1.5</v>
      </c>
      <c r="F96" s="50" t="s">
        <v>16</v>
      </c>
      <c r="G96" s="52">
        <v>5</v>
      </c>
      <c r="H96" s="169"/>
      <c r="I96" s="3">
        <v>1</v>
      </c>
    </row>
    <row r="97" spans="1:9">
      <c r="A97" s="163">
        <v>95</v>
      </c>
      <c r="B97" s="61" t="s">
        <v>109</v>
      </c>
      <c r="C97" s="51">
        <v>101.6</v>
      </c>
      <c r="D97" s="50" t="s">
        <v>16</v>
      </c>
      <c r="E97" s="51">
        <v>1.5</v>
      </c>
      <c r="F97" s="50" t="s">
        <v>16</v>
      </c>
      <c r="G97" s="52">
        <v>6</v>
      </c>
      <c r="H97" s="205" t="s">
        <v>245</v>
      </c>
      <c r="I97" s="3" t="s">
        <v>224</v>
      </c>
    </row>
    <row r="98" spans="1:9">
      <c r="A98" s="163">
        <v>96</v>
      </c>
      <c r="B98" s="61" t="s">
        <v>225</v>
      </c>
      <c r="C98" s="51">
        <v>101.6</v>
      </c>
      <c r="D98" s="50" t="s">
        <v>16</v>
      </c>
      <c r="E98" s="51">
        <v>1.5</v>
      </c>
      <c r="F98" s="50" t="s">
        <v>16</v>
      </c>
      <c r="G98" s="52">
        <v>6</v>
      </c>
      <c r="H98" s="169"/>
      <c r="I98" s="3">
        <v>3</v>
      </c>
    </row>
    <row r="99" spans="1:9">
      <c r="A99" s="163">
        <v>97</v>
      </c>
      <c r="B99" s="61" t="s">
        <v>102</v>
      </c>
      <c r="C99" s="51">
        <v>101.6</v>
      </c>
      <c r="D99" s="50" t="s">
        <v>16</v>
      </c>
      <c r="E99" s="51">
        <v>1.5</v>
      </c>
      <c r="F99" s="50" t="s">
        <v>16</v>
      </c>
      <c r="G99" s="52">
        <v>6</v>
      </c>
      <c r="H99" s="169"/>
      <c r="I99" s="3">
        <v>36</v>
      </c>
    </row>
    <row r="100" spans="1:9">
      <c r="A100" s="163">
        <v>98</v>
      </c>
      <c r="B100" s="61" t="s">
        <v>102</v>
      </c>
      <c r="C100" s="51">
        <v>101.6</v>
      </c>
      <c r="D100" s="50" t="s">
        <v>16</v>
      </c>
      <c r="E100" s="51">
        <v>1.5</v>
      </c>
      <c r="F100" s="50" t="s">
        <v>16</v>
      </c>
      <c r="G100" s="52">
        <v>5.8</v>
      </c>
      <c r="H100" s="169"/>
      <c r="I100" s="3">
        <f>106</f>
        <v>106</v>
      </c>
    </row>
    <row r="101" spans="1:9">
      <c r="A101" s="163">
        <v>99</v>
      </c>
      <c r="B101" s="61" t="s">
        <v>102</v>
      </c>
      <c r="C101" s="51">
        <v>101.6</v>
      </c>
      <c r="D101" s="50" t="s">
        <v>16</v>
      </c>
      <c r="E101" s="51">
        <v>1.65</v>
      </c>
      <c r="F101" s="50" t="s">
        <v>16</v>
      </c>
      <c r="G101" s="52">
        <v>6</v>
      </c>
      <c r="H101" s="169"/>
      <c r="I101" s="3" t="s">
        <v>234</v>
      </c>
    </row>
    <row r="102" spans="1:9">
      <c r="A102" s="163">
        <v>100</v>
      </c>
      <c r="B102" s="61" t="s">
        <v>226</v>
      </c>
      <c r="C102" s="51">
        <v>101.6</v>
      </c>
      <c r="D102" s="50" t="s">
        <v>16</v>
      </c>
      <c r="E102" s="51">
        <v>1.65</v>
      </c>
      <c r="F102" s="50" t="s">
        <v>16</v>
      </c>
      <c r="G102" s="52">
        <v>6.1</v>
      </c>
      <c r="H102" s="169"/>
      <c r="I102" s="3">
        <f xml:space="preserve"> 45</f>
        <v>45</v>
      </c>
    </row>
    <row r="103" spans="1:9">
      <c r="A103" s="163">
        <v>101</v>
      </c>
      <c r="B103" s="61" t="s">
        <v>227</v>
      </c>
      <c r="C103" s="51">
        <v>101.6</v>
      </c>
      <c r="D103" s="50" t="s">
        <v>16</v>
      </c>
      <c r="E103" s="51">
        <v>1.65</v>
      </c>
      <c r="F103" s="50" t="s">
        <v>16</v>
      </c>
      <c r="G103" s="52">
        <v>6.1</v>
      </c>
      <c r="H103" s="169"/>
      <c r="I103" s="3" t="s">
        <v>235</v>
      </c>
    </row>
    <row r="104" spans="1:9">
      <c r="A104" s="163">
        <v>102</v>
      </c>
      <c r="B104" s="61" t="s">
        <v>226</v>
      </c>
      <c r="C104" s="51">
        <v>101.6</v>
      </c>
      <c r="D104" s="50" t="s">
        <v>16</v>
      </c>
      <c r="E104" s="51">
        <v>2.5</v>
      </c>
      <c r="F104" s="50" t="s">
        <v>16</v>
      </c>
      <c r="G104" s="52">
        <v>6</v>
      </c>
      <c r="H104" s="169"/>
      <c r="I104" s="3">
        <v>22</v>
      </c>
    </row>
    <row r="105" spans="1:9">
      <c r="A105" s="163">
        <v>103</v>
      </c>
      <c r="B105" s="61" t="s">
        <v>225</v>
      </c>
      <c r="C105" s="51">
        <v>101.6</v>
      </c>
      <c r="D105" s="50" t="s">
        <v>16</v>
      </c>
      <c r="E105" s="51">
        <v>3.5</v>
      </c>
      <c r="F105" s="50" t="s">
        <v>16</v>
      </c>
      <c r="G105" s="52">
        <v>6</v>
      </c>
      <c r="H105" s="169"/>
      <c r="I105" s="3">
        <v>15</v>
      </c>
    </row>
    <row r="106" spans="1:9">
      <c r="A106" s="163">
        <v>104</v>
      </c>
      <c r="B106" s="61" t="s">
        <v>225</v>
      </c>
      <c r="C106" s="51">
        <v>101.6</v>
      </c>
      <c r="D106" s="50" t="s">
        <v>16</v>
      </c>
      <c r="E106" s="51">
        <v>4</v>
      </c>
      <c r="F106" s="50" t="s">
        <v>16</v>
      </c>
      <c r="G106" s="52">
        <v>6</v>
      </c>
      <c r="H106" s="169"/>
      <c r="I106" s="3">
        <v>1</v>
      </c>
    </row>
    <row r="107" spans="1:9">
      <c r="A107" s="163">
        <v>105</v>
      </c>
      <c r="B107" s="61" t="s">
        <v>225</v>
      </c>
      <c r="C107" s="51">
        <v>101.6</v>
      </c>
      <c r="D107" s="50" t="s">
        <v>16</v>
      </c>
      <c r="E107" s="51">
        <v>5</v>
      </c>
      <c r="F107" s="50" t="s">
        <v>16</v>
      </c>
      <c r="G107" s="52">
        <v>6</v>
      </c>
      <c r="H107" s="169"/>
      <c r="I107" s="3">
        <v>1</v>
      </c>
    </row>
    <row r="108" spans="1:9">
      <c r="A108" s="163">
        <v>106</v>
      </c>
      <c r="B108" s="61" t="s">
        <v>225</v>
      </c>
      <c r="C108" s="51">
        <v>101.6</v>
      </c>
      <c r="D108" s="50" t="s">
        <v>16</v>
      </c>
      <c r="E108" s="51">
        <v>6</v>
      </c>
      <c r="F108" s="50" t="s">
        <v>16</v>
      </c>
      <c r="G108" s="52">
        <v>6</v>
      </c>
      <c r="H108" s="169"/>
      <c r="I108" s="3">
        <v>113</v>
      </c>
    </row>
    <row r="109" spans="1:9">
      <c r="A109" s="44">
        <v>107</v>
      </c>
      <c r="B109" s="61" t="s">
        <v>228</v>
      </c>
      <c r="C109" s="46">
        <v>114.3</v>
      </c>
      <c r="D109" s="47" t="s">
        <v>16</v>
      </c>
      <c r="E109" s="46">
        <v>2</v>
      </c>
      <c r="F109" s="47" t="s">
        <v>16</v>
      </c>
      <c r="G109" s="48">
        <v>6</v>
      </c>
      <c r="H109" s="169"/>
      <c r="I109" s="3">
        <v>90</v>
      </c>
    </row>
    <row r="110" spans="1:9">
      <c r="A110" s="44">
        <v>108</v>
      </c>
      <c r="B110" s="61" t="s">
        <v>109</v>
      </c>
      <c r="C110" s="46">
        <v>114.3</v>
      </c>
      <c r="D110" s="47" t="s">
        <v>16</v>
      </c>
      <c r="E110" s="46">
        <v>2</v>
      </c>
      <c r="F110" s="47" t="s">
        <v>16</v>
      </c>
      <c r="G110" s="48">
        <v>6</v>
      </c>
      <c r="H110" s="205" t="s">
        <v>245</v>
      </c>
      <c r="I110" s="3" t="s">
        <v>229</v>
      </c>
    </row>
    <row r="111" spans="1:9">
      <c r="A111" s="44">
        <v>109</v>
      </c>
      <c r="B111" s="61" t="s">
        <v>230</v>
      </c>
      <c r="C111" s="46">
        <v>114.3</v>
      </c>
      <c r="D111" s="47" t="s">
        <v>16</v>
      </c>
      <c r="E111" s="46">
        <v>2</v>
      </c>
      <c r="F111" s="47" t="s">
        <v>16</v>
      </c>
      <c r="G111" s="48">
        <v>6</v>
      </c>
      <c r="H111" s="169"/>
      <c r="I111" s="3">
        <v>23</v>
      </c>
    </row>
    <row r="112" spans="1:9">
      <c r="A112" s="44">
        <v>110</v>
      </c>
      <c r="B112" s="61" t="s">
        <v>219</v>
      </c>
      <c r="C112" s="46">
        <v>114.3</v>
      </c>
      <c r="D112" s="47" t="s">
        <v>16</v>
      </c>
      <c r="E112" s="46">
        <v>2</v>
      </c>
      <c r="F112" s="47" t="s">
        <v>16</v>
      </c>
      <c r="G112" s="48">
        <v>5.95</v>
      </c>
      <c r="H112" s="169"/>
      <c r="I112" s="3" t="s">
        <v>231</v>
      </c>
    </row>
    <row r="113" spans="1:9">
      <c r="A113" s="44">
        <v>111</v>
      </c>
      <c r="B113" s="61" t="s">
        <v>218</v>
      </c>
      <c r="C113" s="46">
        <v>114.3</v>
      </c>
      <c r="D113" s="47" t="s">
        <v>16</v>
      </c>
      <c r="E113" s="46">
        <v>3</v>
      </c>
      <c r="F113" s="47" t="s">
        <v>16</v>
      </c>
      <c r="G113" s="48">
        <v>5</v>
      </c>
      <c r="H113" s="169"/>
      <c r="I113" s="3">
        <v>1</v>
      </c>
    </row>
    <row r="114" spans="1:9">
      <c r="A114" s="44">
        <v>112</v>
      </c>
      <c r="B114" s="61" t="s">
        <v>117</v>
      </c>
      <c r="C114" s="46">
        <v>114.3</v>
      </c>
      <c r="D114" s="47" t="s">
        <v>16</v>
      </c>
      <c r="E114" s="46">
        <v>3</v>
      </c>
      <c r="F114" s="47" t="s">
        <v>16</v>
      </c>
      <c r="G114" s="48">
        <v>6</v>
      </c>
      <c r="H114" s="169"/>
      <c r="I114" s="3">
        <v>5</v>
      </c>
    </row>
    <row r="115" spans="1:9">
      <c r="A115" s="44">
        <v>113</v>
      </c>
      <c r="B115" s="61" t="s">
        <v>219</v>
      </c>
      <c r="C115" s="46">
        <v>114.3</v>
      </c>
      <c r="D115" s="47" t="s">
        <v>16</v>
      </c>
      <c r="E115" s="46">
        <v>3</v>
      </c>
      <c r="F115" s="47" t="s">
        <v>16</v>
      </c>
      <c r="G115" s="48">
        <v>6</v>
      </c>
      <c r="H115" s="169"/>
      <c r="I115" s="3" t="s">
        <v>232</v>
      </c>
    </row>
    <row r="116" spans="1:9">
      <c r="A116" s="44">
        <v>114</v>
      </c>
      <c r="B116" s="61" t="s">
        <v>219</v>
      </c>
      <c r="C116" s="46">
        <v>114.3</v>
      </c>
      <c r="D116" s="47" t="s">
        <v>16</v>
      </c>
      <c r="E116" s="46">
        <v>3.5</v>
      </c>
      <c r="F116" s="47" t="s">
        <v>16</v>
      </c>
      <c r="G116" s="48">
        <v>6</v>
      </c>
      <c r="H116" s="169"/>
      <c r="I116" s="3" t="s">
        <v>213</v>
      </c>
    </row>
    <row r="117" spans="1:9">
      <c r="A117" s="44">
        <v>115</v>
      </c>
      <c r="B117" s="61" t="s">
        <v>217</v>
      </c>
      <c r="C117" s="46">
        <v>114.3</v>
      </c>
      <c r="D117" s="47" t="s">
        <v>16</v>
      </c>
      <c r="E117" s="46">
        <v>6</v>
      </c>
      <c r="F117" s="47" t="s">
        <v>16</v>
      </c>
      <c r="G117" s="48">
        <v>6</v>
      </c>
      <c r="H117" s="169"/>
      <c r="I117" s="3">
        <v>36</v>
      </c>
    </row>
    <row r="118" spans="1:9">
      <c r="A118" s="163">
        <v>116</v>
      </c>
      <c r="B118" s="61" t="s">
        <v>218</v>
      </c>
      <c r="C118" s="51">
        <v>139.80000000000001</v>
      </c>
      <c r="D118" s="50" t="s">
        <v>16</v>
      </c>
      <c r="E118" s="51">
        <v>3</v>
      </c>
      <c r="F118" s="50" t="s">
        <v>16</v>
      </c>
      <c r="G118" s="52">
        <v>6</v>
      </c>
      <c r="H118" s="169"/>
      <c r="I118" s="3">
        <v>1</v>
      </c>
    </row>
    <row r="119" spans="1:9">
      <c r="A119" s="163">
        <v>117</v>
      </c>
      <c r="B119" s="61" t="s">
        <v>217</v>
      </c>
      <c r="C119" s="51">
        <v>139.80000000000001</v>
      </c>
      <c r="D119" s="50" t="s">
        <v>16</v>
      </c>
      <c r="E119" s="51">
        <v>4</v>
      </c>
      <c r="F119" s="50" t="s">
        <v>16</v>
      </c>
      <c r="G119" s="52">
        <v>6</v>
      </c>
      <c r="H119" s="169"/>
      <c r="I119" s="3" t="s">
        <v>239</v>
      </c>
    </row>
    <row r="120" spans="1:9">
      <c r="A120" s="163">
        <v>118</v>
      </c>
      <c r="B120" s="61" t="s">
        <v>109</v>
      </c>
      <c r="C120" s="51">
        <v>139.80000000000001</v>
      </c>
      <c r="D120" s="50" t="s">
        <v>16</v>
      </c>
      <c r="E120" s="51">
        <v>4</v>
      </c>
      <c r="F120" s="50" t="s">
        <v>16</v>
      </c>
      <c r="G120" s="52">
        <v>6.1</v>
      </c>
      <c r="H120" s="205" t="s">
        <v>245</v>
      </c>
      <c r="I120" s="3" t="s">
        <v>233</v>
      </c>
    </row>
    <row r="121" spans="1:9">
      <c r="A121" s="163">
        <v>119</v>
      </c>
      <c r="B121" s="61" t="s">
        <v>217</v>
      </c>
      <c r="C121" s="51">
        <v>139.80000000000001</v>
      </c>
      <c r="D121" s="50" t="s">
        <v>16</v>
      </c>
      <c r="E121" s="51">
        <v>6</v>
      </c>
      <c r="F121" s="50" t="s">
        <v>16</v>
      </c>
      <c r="G121" s="52">
        <v>6</v>
      </c>
      <c r="H121" s="169"/>
      <c r="I121" s="3" t="s">
        <v>240</v>
      </c>
    </row>
    <row r="122" spans="1:9">
      <c r="A122" s="44">
        <v>120</v>
      </c>
      <c r="B122" s="61" t="s">
        <v>219</v>
      </c>
      <c r="C122" s="46">
        <v>165.3</v>
      </c>
      <c r="D122" s="47" t="s">
        <v>16</v>
      </c>
      <c r="E122" s="46">
        <v>3</v>
      </c>
      <c r="F122" s="47" t="s">
        <v>16</v>
      </c>
      <c r="G122" s="48">
        <v>6</v>
      </c>
      <c r="H122" s="169"/>
      <c r="I122" s="3" t="s">
        <v>213</v>
      </c>
    </row>
    <row r="123" spans="1:9">
      <c r="A123" s="44">
        <v>121</v>
      </c>
      <c r="B123" s="61" t="s">
        <v>218</v>
      </c>
      <c r="C123" s="46">
        <v>165.2</v>
      </c>
      <c r="D123" s="47" t="s">
        <v>16</v>
      </c>
      <c r="E123" s="46">
        <v>3.5</v>
      </c>
      <c r="F123" s="47" t="s">
        <v>16</v>
      </c>
      <c r="G123" s="48">
        <v>6</v>
      </c>
      <c r="H123" s="169"/>
      <c r="I123" s="3">
        <v>1</v>
      </c>
    </row>
    <row r="124" spans="1:9">
      <c r="A124" s="44">
        <v>122</v>
      </c>
      <c r="B124" s="61" t="s">
        <v>217</v>
      </c>
      <c r="C124" s="46">
        <v>165.2</v>
      </c>
      <c r="D124" s="47" t="s">
        <v>16</v>
      </c>
      <c r="E124" s="46">
        <v>6</v>
      </c>
      <c r="F124" s="47" t="s">
        <v>16</v>
      </c>
      <c r="G124" s="48">
        <v>6</v>
      </c>
      <c r="H124" s="169"/>
      <c r="I124" s="3" t="s">
        <v>241</v>
      </c>
    </row>
    <row r="125" spans="1:9">
      <c r="A125" s="44">
        <v>123</v>
      </c>
      <c r="B125" s="61" t="s">
        <v>218</v>
      </c>
      <c r="C125" s="46">
        <v>165.2</v>
      </c>
      <c r="D125" s="47" t="s">
        <v>16</v>
      </c>
      <c r="E125" s="46">
        <v>6</v>
      </c>
      <c r="F125" s="47" t="s">
        <v>16</v>
      </c>
      <c r="G125" s="48">
        <v>6</v>
      </c>
      <c r="H125" s="169"/>
      <c r="I125" s="3">
        <v>2</v>
      </c>
    </row>
    <row r="126" spans="1:9">
      <c r="A126" s="163">
        <v>124</v>
      </c>
      <c r="B126" s="62" t="s">
        <v>226</v>
      </c>
      <c r="C126" s="51">
        <v>168.28</v>
      </c>
      <c r="D126" s="50" t="s">
        <v>16</v>
      </c>
      <c r="E126" s="51">
        <v>3</v>
      </c>
      <c r="F126" s="50" t="s">
        <v>16</v>
      </c>
      <c r="G126" s="52">
        <v>6</v>
      </c>
      <c r="H126" s="169"/>
      <c r="I126" s="3">
        <v>65</v>
      </c>
    </row>
    <row r="127" spans="1:9">
      <c r="A127" s="163">
        <v>125</v>
      </c>
      <c r="B127" s="61" t="s">
        <v>109</v>
      </c>
      <c r="C127" s="51">
        <v>168.28</v>
      </c>
      <c r="D127" s="50" t="s">
        <v>16</v>
      </c>
      <c r="E127" s="51">
        <v>3</v>
      </c>
      <c r="F127" s="50" t="s">
        <v>16</v>
      </c>
      <c r="G127" s="52">
        <v>6.1</v>
      </c>
      <c r="H127" s="205" t="s">
        <v>245</v>
      </c>
      <c r="I127" s="3" t="s">
        <v>236</v>
      </c>
    </row>
    <row r="128" spans="1:9" ht="17.25" thickBot="1">
      <c r="A128" s="165">
        <v>126</v>
      </c>
      <c r="B128" s="63" t="s">
        <v>113</v>
      </c>
      <c r="C128" s="71">
        <v>168.28</v>
      </c>
      <c r="D128" s="72" t="s">
        <v>16</v>
      </c>
      <c r="E128" s="71">
        <v>3.5</v>
      </c>
      <c r="F128" s="72" t="s">
        <v>16</v>
      </c>
      <c r="G128" s="73">
        <v>6.1</v>
      </c>
      <c r="H128" s="206"/>
      <c r="I128" s="3">
        <f xml:space="preserve"> 70</f>
        <v>70</v>
      </c>
    </row>
    <row r="129" spans="1:2">
      <c r="B129" s="64"/>
    </row>
    <row r="130" spans="1:2">
      <c r="A130" s="7" t="s">
        <v>256</v>
      </c>
      <c r="B130" s="64"/>
    </row>
  </sheetData>
  <sheetProtection sheet="1" objects="1" scenarios="1" selectLockedCells="1" autoFilter="0" selectUnlockedCells="1"/>
  <autoFilter ref="C2:G128"/>
  <customSheetViews>
    <customSheetView guid="{27D0EE1D-D708-42A1-BF58-0CD63FE82C11}" showPageBreaks="1" showAutoFilter="1" hiddenColumns="1">
      <selection activeCell="I9" sqref="I8:I9"/>
      <pageMargins left="0.7" right="0.7" top="0.75" bottom="0.75" header="0.3" footer="0.3"/>
      <pageSetup paperSize="9" orientation="portrait" r:id="rId1"/>
      <autoFilter ref="C2:G128"/>
    </customSheetView>
  </customSheetView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2"/>
  <headerFoot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4</vt:i4>
      </vt:variant>
    </vt:vector>
  </HeadingPairs>
  <TitlesOfParts>
    <vt:vector size="10" baseType="lpstr">
      <vt:lpstr>扁鐵(整理)</vt:lpstr>
      <vt:lpstr>角鐵(整理)</vt:lpstr>
      <vt:lpstr>方管(整理)</vt:lpstr>
      <vt:lpstr>扁方管(整理)</vt:lpstr>
      <vt:lpstr>構造管-(整理)</vt:lpstr>
      <vt:lpstr>配管-(整理)</vt:lpstr>
      <vt:lpstr>'方管(整理)'!Print_Titles</vt:lpstr>
      <vt:lpstr>'扁方管(整理)'!Print_Titles</vt:lpstr>
      <vt:lpstr>'配管-(整理)'!Print_Titles</vt:lpstr>
      <vt:lpstr>'構造管-(整理)'!Print_Titles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2020-03-23T02:31:09Z</cp:lastPrinted>
  <dcterms:created xsi:type="dcterms:W3CDTF">2020-03-06T02:40:42Z</dcterms:created>
  <dcterms:modified xsi:type="dcterms:W3CDTF">2020-03-23T03:05:06Z</dcterms:modified>
</cp:coreProperties>
</file>